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slicers/slicer1.xml" ContentType="application/vnd.ms-excel.slicer+xml"/>
  <Override PartName="/xl/slicers/slicer2.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Dino\Docs\Company\IndZara\Budget\Personal_Finance\"/>
    </mc:Choice>
  </mc:AlternateContent>
  <bookViews>
    <workbookView xWindow="0" yWindow="0" windowWidth="16590" windowHeight="7455"/>
  </bookViews>
  <sheets>
    <sheet name="Settings" sheetId="6" r:id="rId1"/>
    <sheet name="Transactions" sheetId="2" r:id="rId2"/>
    <sheet name="Report" sheetId="3" r:id="rId3"/>
    <sheet name="Monthly_Summary_Table" sheetId="7" state="hidden" r:id="rId4"/>
    <sheet name="pivot_tables" sheetId="5" state="hidden" r:id="rId5"/>
  </sheets>
  <definedNames>
    <definedName name="BankAccounts">Settings!$C$18:$C$22</definedName>
    <definedName name="CategoriesBudget">Settings!$H$18:$I$27</definedName>
    <definedName name="CreditCardAccounts">Settings!$C$24:$C$28</definedName>
    <definedName name="Expense_Budgets">Settings!$I$18:$I$27</definedName>
    <definedName name="ExpenseCategories">Settings!$H$18:$H$27</definedName>
    <definedName name="I_BankAccounts">Settings!$C$18:$D$22</definedName>
    <definedName name="I_CreditAccounts">Settings!$C$24:$D$28</definedName>
    <definedName name="IncomeCategories">Settings!$H$29:$H$32</definedName>
    <definedName name="MonthlyBudget">Settings!$I$28</definedName>
    <definedName name="_xlnm.Print_Area" localSheetId="2">Report!$B$2:$M$52,Report!$P$2:$AJ$52,Report!$AM$2:$BF$52,Report!$BH$2:$BW$52</definedName>
    <definedName name="_xlnm.Print_Area" localSheetId="0">Settings!$B$1:$M$40</definedName>
    <definedName name="Slicer_Category">#N/A</definedName>
    <definedName name="Slicer_Category1">#N/A</definedName>
    <definedName name="Slicer_Date">#N/A</definedName>
    <definedName name="Slicer_Date1">#N/A</definedName>
    <definedName name="Slicer_Month">#N/A</definedName>
    <definedName name="Slicer_Sub_Category">#N/A</definedName>
    <definedName name="Slicer_Type">#N/A</definedName>
    <definedName name="Slicer_Year">#N/A</definedName>
    <definedName name="Starting_Worth">Settings!$D$30</definedName>
    <definedName name="SubCategories">Settings!$L$18:$L$37</definedName>
    <definedName name="TransferCategories">Settings!$H$34:$H$37</definedName>
  </definedNames>
  <calcPr calcId="152511"/>
  <pivotCaches>
    <pivotCache cacheId="0" r:id="rId6"/>
  </pivotCaches>
  <extLst>
    <ext xmlns:x14="http://schemas.microsoft.com/office/spreadsheetml/2009/9/main" uri="{BBE1A952-AA13-448e-AADC-164F8A28A991}">
      <x14:slicerCaches>
        <x14:slicerCache r:id="rId7"/>
        <x14:slicerCache r:id="rId8"/>
        <x14:slicerCache r:id="rId9"/>
        <x14:slicerCache r:id="rId10"/>
        <x14:slicerCache r:id="rId11"/>
        <x14:slicerCache r:id="rId12"/>
      </x14:slicerCaches>
    </ex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3"/>
        <x14:slicerCache r:id="rId14"/>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 i="3" l="1"/>
  <c r="AE13" i="3" l="1"/>
  <c r="AE14" i="3"/>
  <c r="AE15" i="3"/>
  <c r="AE16" i="3"/>
  <c r="AE17" i="3"/>
  <c r="AE18" i="3"/>
  <c r="AE19" i="3"/>
  <c r="AE20" i="3"/>
  <c r="AE21" i="3"/>
  <c r="AE12" i="3"/>
  <c r="AC13" i="3"/>
  <c r="AC14" i="3"/>
  <c r="AC15" i="3"/>
  <c r="AC16" i="3"/>
  <c r="AC17" i="3"/>
  <c r="AC18" i="3"/>
  <c r="AC19" i="3"/>
  <c r="AC20" i="3"/>
  <c r="AC21" i="3"/>
  <c r="AC12" i="3"/>
  <c r="B123" i="7"/>
  <c r="B122" i="7"/>
  <c r="B121" i="7"/>
  <c r="D121" i="7" s="1"/>
  <c r="B120" i="7"/>
  <c r="H120" i="7" s="1"/>
  <c r="B119" i="7"/>
  <c r="J119" i="7" s="1"/>
  <c r="B118" i="7"/>
  <c r="F118" i="7" s="1"/>
  <c r="B117" i="7"/>
  <c r="F117" i="7" s="1"/>
  <c r="B116" i="7"/>
  <c r="B115" i="7"/>
  <c r="H115" i="7" s="1"/>
  <c r="B114" i="7"/>
  <c r="F114" i="7" s="1"/>
  <c r="B113" i="7"/>
  <c r="D113" i="7" s="1"/>
  <c r="B112" i="7"/>
  <c r="E112" i="7" s="1"/>
  <c r="B111" i="7"/>
  <c r="E111" i="7" s="1"/>
  <c r="B110" i="7"/>
  <c r="F110" i="7" s="1"/>
  <c r="B109" i="7"/>
  <c r="F109" i="7" s="1"/>
  <c r="B108" i="7"/>
  <c r="H108" i="7" s="1"/>
  <c r="B107" i="7"/>
  <c r="B106" i="7"/>
  <c r="B105" i="7"/>
  <c r="D105" i="7" s="1"/>
  <c r="B104" i="7"/>
  <c r="H104" i="7" s="1"/>
  <c r="B103" i="7"/>
  <c r="J103" i="7" s="1"/>
  <c r="B102" i="7"/>
  <c r="F102" i="7" s="1"/>
  <c r="B101" i="7"/>
  <c r="F101" i="7" s="1"/>
  <c r="B100" i="7"/>
  <c r="E100" i="7" s="1"/>
  <c r="B99" i="7"/>
  <c r="H99" i="7" s="1"/>
  <c r="B98" i="7"/>
  <c r="F98" i="7" s="1"/>
  <c r="B97" i="7"/>
  <c r="F97" i="7" s="1"/>
  <c r="B96" i="7"/>
  <c r="B95" i="7"/>
  <c r="E95" i="7" s="1"/>
  <c r="B94" i="7"/>
  <c r="F94" i="7" s="1"/>
  <c r="B93" i="7"/>
  <c r="B92" i="7"/>
  <c r="B91" i="7"/>
  <c r="H91" i="7" s="1"/>
  <c r="B90" i="7"/>
  <c r="F90" i="7" s="1"/>
  <c r="B89" i="7"/>
  <c r="D89" i="7" s="1"/>
  <c r="B88" i="7"/>
  <c r="C88" i="7" s="1"/>
  <c r="B87" i="7"/>
  <c r="J87" i="7" s="1"/>
  <c r="B86" i="7"/>
  <c r="F86" i="7" s="1"/>
  <c r="B85" i="7"/>
  <c r="B84" i="7"/>
  <c r="B83" i="7"/>
  <c r="H83" i="7" s="1"/>
  <c r="B82" i="7"/>
  <c r="F82" i="7" s="1"/>
  <c r="B81" i="7"/>
  <c r="E81" i="7" s="1"/>
  <c r="B80" i="7"/>
  <c r="H80" i="7" s="1"/>
  <c r="B79" i="7"/>
  <c r="H79" i="7" s="1"/>
  <c r="B78" i="7"/>
  <c r="B77" i="7"/>
  <c r="E77" i="7" s="1"/>
  <c r="B76" i="7"/>
  <c r="F76" i="7" s="1"/>
  <c r="B75" i="7"/>
  <c r="B74" i="7"/>
  <c r="C74" i="7" s="1"/>
  <c r="B73" i="7"/>
  <c r="J73" i="7" s="1"/>
  <c r="B72" i="7"/>
  <c r="D72" i="7" s="1"/>
  <c r="B71" i="7"/>
  <c r="H71" i="7" s="1"/>
  <c r="B70" i="7"/>
  <c r="B69" i="7"/>
  <c r="E69" i="7" s="1"/>
  <c r="B68" i="7"/>
  <c r="F68" i="7" s="1"/>
  <c r="B67" i="7"/>
  <c r="H67" i="7" s="1"/>
  <c r="B66" i="7"/>
  <c r="C66" i="7" s="1"/>
  <c r="B65" i="7"/>
  <c r="J65" i="7" s="1"/>
  <c r="B64" i="7"/>
  <c r="B63" i="7"/>
  <c r="H63" i="7" s="1"/>
  <c r="B62" i="7"/>
  <c r="B61" i="7"/>
  <c r="E61" i="7" s="1"/>
  <c r="B60" i="7"/>
  <c r="F60" i="7" s="1"/>
  <c r="B59" i="7"/>
  <c r="E59" i="7" s="1"/>
  <c r="B58" i="7"/>
  <c r="C58" i="7" s="1"/>
  <c r="B57" i="7"/>
  <c r="J57" i="7" s="1"/>
  <c r="B56" i="7"/>
  <c r="H56" i="7" s="1"/>
  <c r="B55" i="7"/>
  <c r="B54" i="7"/>
  <c r="B53" i="7"/>
  <c r="E53" i="7" s="1"/>
  <c r="B52" i="7"/>
  <c r="F52" i="7" s="1"/>
  <c r="B51" i="7"/>
  <c r="E51" i="7" s="1"/>
  <c r="B50" i="7"/>
  <c r="C50" i="7" s="1"/>
  <c r="B49" i="7"/>
  <c r="J49" i="7" s="1"/>
  <c r="B48" i="7"/>
  <c r="H48" i="7" s="1"/>
  <c r="B47" i="7"/>
  <c r="H47" i="7" s="1"/>
  <c r="B46" i="7"/>
  <c r="B45" i="7"/>
  <c r="E45" i="7" s="1"/>
  <c r="B44" i="7"/>
  <c r="B43" i="7"/>
  <c r="B42" i="7"/>
  <c r="C42" i="7" s="1"/>
  <c r="B41" i="7"/>
  <c r="F41" i="7" s="1"/>
  <c r="B40" i="7"/>
  <c r="H40" i="7" s="1"/>
  <c r="B39" i="7"/>
  <c r="H39" i="7" s="1"/>
  <c r="B38" i="7"/>
  <c r="B37" i="7"/>
  <c r="E37" i="7" s="1"/>
  <c r="B36" i="7"/>
  <c r="F36" i="7" s="1"/>
  <c r="B35" i="7"/>
  <c r="H35" i="7" s="1"/>
  <c r="B34" i="7"/>
  <c r="C34" i="7" s="1"/>
  <c r="B33" i="7"/>
  <c r="B32" i="7"/>
  <c r="B31" i="7"/>
  <c r="D31" i="7" s="1"/>
  <c r="B30" i="7"/>
  <c r="B29" i="7"/>
  <c r="E29" i="7" s="1"/>
  <c r="B28" i="7"/>
  <c r="I28" i="7" s="1"/>
  <c r="B27" i="7"/>
  <c r="H27" i="7" s="1"/>
  <c r="B26" i="7"/>
  <c r="C26" i="7" s="1"/>
  <c r="B25" i="7"/>
  <c r="B24" i="7"/>
  <c r="F24" i="7" s="1"/>
  <c r="B23" i="7"/>
  <c r="B22" i="7"/>
  <c r="H22" i="7" s="1"/>
  <c r="B21" i="7"/>
  <c r="J21" i="7" s="1"/>
  <c r="B20" i="7"/>
  <c r="B19" i="7"/>
  <c r="C19" i="7" s="1"/>
  <c r="B18" i="7"/>
  <c r="H18" i="7" s="1"/>
  <c r="B17" i="7"/>
  <c r="J17" i="7" s="1"/>
  <c r="B16" i="7"/>
  <c r="B15" i="7"/>
  <c r="F15" i="7" s="1"/>
  <c r="B14" i="7"/>
  <c r="C14" i="7" s="1"/>
  <c r="B13" i="7"/>
  <c r="B12" i="7"/>
  <c r="F12" i="7" s="1"/>
  <c r="B11" i="7"/>
  <c r="C11" i="7" s="1"/>
  <c r="B10" i="7"/>
  <c r="B9" i="7"/>
  <c r="B8" i="7"/>
  <c r="B7" i="7"/>
  <c r="B6" i="7"/>
  <c r="C6" i="7" s="1"/>
  <c r="B5" i="7"/>
  <c r="B4" i="7"/>
  <c r="C4" i="7" s="1"/>
  <c r="H7" i="3"/>
  <c r="K37" i="3"/>
  <c r="K45" i="3"/>
  <c r="K43" i="3"/>
  <c r="K41" i="3"/>
  <c r="K39" i="3"/>
  <c r="D39" i="3"/>
  <c r="D45" i="3"/>
  <c r="D43" i="3"/>
  <c r="D41" i="3"/>
  <c r="D37" i="3"/>
  <c r="I36" i="3"/>
  <c r="C36" i="3"/>
  <c r="I28" i="6"/>
  <c r="AH6" i="3" s="1"/>
  <c r="D30" i="6"/>
  <c r="AF12" i="3"/>
  <c r="H10" i="7" l="1"/>
  <c r="H112" i="7"/>
  <c r="H36" i="7"/>
  <c r="H51" i="7"/>
  <c r="F72" i="7"/>
  <c r="H72" i="7"/>
  <c r="H52" i="7"/>
  <c r="H59" i="7"/>
  <c r="H87" i="7"/>
  <c r="F81" i="7"/>
  <c r="G81" i="7" s="1"/>
  <c r="H4" i="7"/>
  <c r="H12" i="7"/>
  <c r="D17" i="7"/>
  <c r="H28" i="7"/>
  <c r="H31" i="7"/>
  <c r="F34" i="7"/>
  <c r="D40" i="7"/>
  <c r="E41" i="7"/>
  <c r="G41" i="7" s="1"/>
  <c r="D71" i="7"/>
  <c r="H100" i="7"/>
  <c r="H111" i="7"/>
  <c r="H8" i="7"/>
  <c r="E11" i="7"/>
  <c r="E17" i="7"/>
  <c r="H24" i="7"/>
  <c r="E27" i="7"/>
  <c r="F40" i="7"/>
  <c r="D51" i="7"/>
  <c r="C52" i="7"/>
  <c r="D88" i="7"/>
  <c r="J111" i="7"/>
  <c r="E13" i="7"/>
  <c r="I27" i="7"/>
  <c r="D52" i="7"/>
  <c r="F73" i="7"/>
  <c r="E87" i="7"/>
  <c r="H88" i="7"/>
  <c r="AG12" i="3"/>
  <c r="D39" i="7"/>
  <c r="F49" i="7"/>
  <c r="F61" i="7"/>
  <c r="G61" i="7" s="1"/>
  <c r="C63" i="7"/>
  <c r="J69" i="7"/>
  <c r="F80" i="7"/>
  <c r="D103" i="7"/>
  <c r="D119" i="7"/>
  <c r="C120" i="7"/>
  <c r="E5" i="7"/>
  <c r="D8" i="7"/>
  <c r="C13" i="7"/>
  <c r="H16" i="7"/>
  <c r="E21" i="7"/>
  <c r="D24" i="7"/>
  <c r="F29" i="7"/>
  <c r="G29" i="7" s="1"/>
  <c r="C31" i="7"/>
  <c r="J37" i="7"/>
  <c r="F48" i="7"/>
  <c r="D60" i="7"/>
  <c r="J61" i="7"/>
  <c r="D63" i="7"/>
  <c r="E103" i="7"/>
  <c r="D108" i="7"/>
  <c r="F113" i="7"/>
  <c r="E119" i="7"/>
  <c r="D120" i="7"/>
  <c r="E8" i="7"/>
  <c r="E12" i="7"/>
  <c r="G12" i="7" s="1"/>
  <c r="D13" i="7"/>
  <c r="E24" i="7"/>
  <c r="G24" i="7" s="1"/>
  <c r="E28" i="7"/>
  <c r="J29" i="7"/>
  <c r="H60" i="7"/>
  <c r="F66" i="7"/>
  <c r="H68" i="7"/>
  <c r="E73" i="7"/>
  <c r="D87" i="7"/>
  <c r="H103" i="7"/>
  <c r="H119" i="7"/>
  <c r="J25" i="7"/>
  <c r="E25" i="7"/>
  <c r="D25" i="7"/>
  <c r="I25" i="7"/>
  <c r="C25" i="7"/>
  <c r="F44" i="7"/>
  <c r="H44" i="7"/>
  <c r="D44" i="7"/>
  <c r="C44" i="7"/>
  <c r="E7" i="7"/>
  <c r="H25" i="7"/>
  <c r="J32" i="7"/>
  <c r="C32" i="7"/>
  <c r="H32" i="7"/>
  <c r="F32" i="7"/>
  <c r="D32" i="7"/>
  <c r="J44" i="7"/>
  <c r="E9" i="7"/>
  <c r="D9" i="7"/>
  <c r="C9" i="7"/>
  <c r="J20" i="7"/>
  <c r="H20" i="7"/>
  <c r="E20" i="7"/>
  <c r="D20" i="7"/>
  <c r="J33" i="7"/>
  <c r="F33" i="7"/>
  <c r="E33" i="7"/>
  <c r="H9" i="7"/>
  <c r="I20" i="7"/>
  <c r="C23" i="7"/>
  <c r="I23" i="7"/>
  <c r="E23" i="7"/>
  <c r="J43" i="7"/>
  <c r="I43" i="7"/>
  <c r="C43" i="7"/>
  <c r="H43" i="7"/>
  <c r="E43" i="7"/>
  <c r="D43" i="7"/>
  <c r="C46" i="7"/>
  <c r="F46" i="7"/>
  <c r="J55" i="7"/>
  <c r="E55" i="7"/>
  <c r="I55" i="7"/>
  <c r="J64" i="7"/>
  <c r="C64" i="7"/>
  <c r="J75" i="7"/>
  <c r="I75" i="7"/>
  <c r="C75" i="7"/>
  <c r="J76" i="7"/>
  <c r="C78" i="7"/>
  <c r="F78" i="7"/>
  <c r="J84" i="7"/>
  <c r="I84" i="7"/>
  <c r="C84" i="7"/>
  <c r="J92" i="7"/>
  <c r="E92" i="7"/>
  <c r="I92" i="7"/>
  <c r="J96" i="7"/>
  <c r="I96" i="7"/>
  <c r="C96" i="7"/>
  <c r="J116" i="7"/>
  <c r="I116" i="7"/>
  <c r="C116" i="7"/>
  <c r="H5" i="7"/>
  <c r="H21" i="7"/>
  <c r="J35" i="7"/>
  <c r="I35" i="7"/>
  <c r="C35" i="7"/>
  <c r="J36" i="7"/>
  <c r="C38" i="7"/>
  <c r="F38" i="7"/>
  <c r="J47" i="7"/>
  <c r="E47" i="7"/>
  <c r="I47" i="7"/>
  <c r="F53" i="7"/>
  <c r="G53" i="7" s="1"/>
  <c r="C55" i="7"/>
  <c r="J56" i="7"/>
  <c r="C56" i="7"/>
  <c r="F58" i="7"/>
  <c r="D64" i="7"/>
  <c r="E65" i="7"/>
  <c r="J67" i="7"/>
  <c r="I67" i="7"/>
  <c r="C67" i="7"/>
  <c r="J68" i="7"/>
  <c r="C70" i="7"/>
  <c r="F70" i="7"/>
  <c r="D75" i="7"/>
  <c r="C76" i="7"/>
  <c r="J79" i="7"/>
  <c r="E79" i="7"/>
  <c r="I79" i="7"/>
  <c r="D84" i="7"/>
  <c r="F89" i="7"/>
  <c r="C92" i="7"/>
  <c r="D95" i="7"/>
  <c r="D96" i="7"/>
  <c r="D97" i="7"/>
  <c r="J104" i="7"/>
  <c r="E104" i="7"/>
  <c r="I104" i="7"/>
  <c r="E107" i="7"/>
  <c r="H107" i="7"/>
  <c r="D116" i="7"/>
  <c r="F121" i="7"/>
  <c r="D4" i="7"/>
  <c r="C5" i="7"/>
  <c r="D16" i="7"/>
  <c r="H17" i="7"/>
  <c r="E19" i="7"/>
  <c r="C21" i="7"/>
  <c r="I21" i="7"/>
  <c r="J28" i="7"/>
  <c r="C30" i="7"/>
  <c r="F30" i="7"/>
  <c r="D35" i="7"/>
  <c r="C36" i="7"/>
  <c r="J39" i="7"/>
  <c r="E39" i="7"/>
  <c r="I39" i="7"/>
  <c r="F45" i="7"/>
  <c r="G45" i="7" s="1"/>
  <c r="C47" i="7"/>
  <c r="J48" i="7"/>
  <c r="C48" i="7"/>
  <c r="F50" i="7"/>
  <c r="J53" i="7"/>
  <c r="D55" i="7"/>
  <c r="D56" i="7"/>
  <c r="E57" i="7"/>
  <c r="J59" i="7"/>
  <c r="I59" i="7"/>
  <c r="C59" i="7"/>
  <c r="J60" i="7"/>
  <c r="C62" i="7"/>
  <c r="F62" i="7"/>
  <c r="F64" i="7"/>
  <c r="F65" i="7"/>
  <c r="D67" i="7"/>
  <c r="C68" i="7"/>
  <c r="J71" i="7"/>
  <c r="E71" i="7"/>
  <c r="I71" i="7"/>
  <c r="E75" i="7"/>
  <c r="D76" i="7"/>
  <c r="F77" i="7"/>
  <c r="G77" i="7" s="1"/>
  <c r="C79" i="7"/>
  <c r="J80" i="7"/>
  <c r="C80" i="7"/>
  <c r="E84" i="7"/>
  <c r="D92" i="7"/>
  <c r="H95" i="7"/>
  <c r="E96" i="7"/>
  <c r="J100" i="7"/>
  <c r="I100" i="7"/>
  <c r="C100" i="7"/>
  <c r="C104" i="7"/>
  <c r="J108" i="7"/>
  <c r="E108" i="7"/>
  <c r="I108" i="7"/>
  <c r="J112" i="7"/>
  <c r="I112" i="7"/>
  <c r="C112" i="7"/>
  <c r="E116" i="7"/>
  <c r="E4" i="7"/>
  <c r="D5" i="7"/>
  <c r="D12" i="7"/>
  <c r="H13" i="7"/>
  <c r="E15" i="7"/>
  <c r="G15" i="7" s="1"/>
  <c r="E16" i="7"/>
  <c r="C17" i="7"/>
  <c r="I17" i="7"/>
  <c r="I19" i="7"/>
  <c r="D21" i="7"/>
  <c r="I24" i="7"/>
  <c r="D28" i="7"/>
  <c r="J31" i="7"/>
  <c r="E31" i="7"/>
  <c r="I31" i="7"/>
  <c r="E35" i="7"/>
  <c r="D36" i="7"/>
  <c r="F37" i="7"/>
  <c r="G37" i="7" s="1"/>
  <c r="C39" i="7"/>
  <c r="J40" i="7"/>
  <c r="C40" i="7"/>
  <c r="I41" i="7"/>
  <c r="J41" i="7"/>
  <c r="F42" i="7"/>
  <c r="J45" i="7"/>
  <c r="D47" i="7"/>
  <c r="D48" i="7"/>
  <c r="E49" i="7"/>
  <c r="J51" i="7"/>
  <c r="I51" i="7"/>
  <c r="C51" i="7"/>
  <c r="J52" i="7"/>
  <c r="C54" i="7"/>
  <c r="F54" i="7"/>
  <c r="H55" i="7"/>
  <c r="F56" i="7"/>
  <c r="F57" i="7"/>
  <c r="D59" i="7"/>
  <c r="C60" i="7"/>
  <c r="J63" i="7"/>
  <c r="E63" i="7"/>
  <c r="I63" i="7"/>
  <c r="H64" i="7"/>
  <c r="E67" i="7"/>
  <c r="D68" i="7"/>
  <c r="F69" i="7"/>
  <c r="G69" i="7" s="1"/>
  <c r="C71" i="7"/>
  <c r="J72" i="7"/>
  <c r="C72" i="7"/>
  <c r="F74" i="7"/>
  <c r="H75" i="7"/>
  <c r="H76" i="7"/>
  <c r="J77" i="7"/>
  <c r="D79" i="7"/>
  <c r="D80" i="7"/>
  <c r="H84" i="7"/>
  <c r="J88" i="7"/>
  <c r="E88" i="7"/>
  <c r="I88" i="7"/>
  <c r="H92" i="7"/>
  <c r="J95" i="7"/>
  <c r="H96" i="7"/>
  <c r="D100" i="7"/>
  <c r="D104" i="7"/>
  <c r="F105" i="7"/>
  <c r="C108" i="7"/>
  <c r="D111" i="7"/>
  <c r="D112" i="7"/>
  <c r="H116" i="7"/>
  <c r="J120" i="7"/>
  <c r="E120" i="7"/>
  <c r="I120" i="7"/>
  <c r="E123" i="7"/>
  <c r="H123" i="7"/>
  <c r="F10" i="7"/>
  <c r="J18" i="7"/>
  <c r="I82" i="7"/>
  <c r="I90" i="7"/>
  <c r="H106" i="7"/>
  <c r="D106" i="7"/>
  <c r="J106" i="7"/>
  <c r="E106" i="7"/>
  <c r="H122" i="7"/>
  <c r="D122" i="7"/>
  <c r="J122" i="7"/>
  <c r="E122" i="7"/>
  <c r="I122" i="7"/>
  <c r="F7" i="7"/>
  <c r="C18" i="7"/>
  <c r="F19" i="7"/>
  <c r="J19" i="7"/>
  <c r="F23" i="7"/>
  <c r="J23" i="7"/>
  <c r="F27" i="7"/>
  <c r="J27" i="7"/>
  <c r="H34" i="7"/>
  <c r="H38" i="7"/>
  <c r="H42" i="7"/>
  <c r="H46" i="7"/>
  <c r="H50" i="7"/>
  <c r="C83" i="7"/>
  <c r="F83" i="7"/>
  <c r="I83" i="7"/>
  <c r="I85" i="7"/>
  <c r="E85" i="7"/>
  <c r="H85" i="7"/>
  <c r="C85" i="7"/>
  <c r="J85" i="7"/>
  <c r="C91" i="7"/>
  <c r="F91" i="7"/>
  <c r="I91" i="7"/>
  <c r="I93" i="7"/>
  <c r="E93" i="7"/>
  <c r="H93" i="7"/>
  <c r="C93" i="7"/>
  <c r="J93" i="7"/>
  <c r="C99" i="7"/>
  <c r="F99" i="7"/>
  <c r="I99" i="7"/>
  <c r="J101" i="7"/>
  <c r="C106" i="7"/>
  <c r="I107" i="7"/>
  <c r="C115" i="7"/>
  <c r="F115" i="7"/>
  <c r="I115" i="7"/>
  <c r="C122" i="7"/>
  <c r="F4" i="7"/>
  <c r="D6" i="7"/>
  <c r="H6" i="7"/>
  <c r="C7" i="7"/>
  <c r="D14" i="7"/>
  <c r="H14" i="7"/>
  <c r="C15" i="7"/>
  <c r="J24" i="7"/>
  <c r="D26" i="7"/>
  <c r="H26" i="7"/>
  <c r="C27" i="7"/>
  <c r="H29" i="7"/>
  <c r="D29" i="7"/>
  <c r="D30" i="7"/>
  <c r="I30" i="7"/>
  <c r="H33" i="7"/>
  <c r="D33" i="7"/>
  <c r="D34" i="7"/>
  <c r="I34" i="7"/>
  <c r="H37" i="7"/>
  <c r="D37" i="7"/>
  <c r="D38" i="7"/>
  <c r="I38" i="7"/>
  <c r="H45" i="7"/>
  <c r="D45" i="7"/>
  <c r="D46" i="7"/>
  <c r="I46" i="7"/>
  <c r="H49" i="7"/>
  <c r="D49" i="7"/>
  <c r="D50" i="7"/>
  <c r="I50" i="7"/>
  <c r="H53" i="7"/>
  <c r="D53" i="7"/>
  <c r="D54" i="7"/>
  <c r="I54" i="7"/>
  <c r="H57" i="7"/>
  <c r="D57" i="7"/>
  <c r="D58" i="7"/>
  <c r="I58" i="7"/>
  <c r="H61" i="7"/>
  <c r="D61" i="7"/>
  <c r="D62" i="7"/>
  <c r="I62" i="7"/>
  <c r="H65" i="7"/>
  <c r="D65" i="7"/>
  <c r="D66" i="7"/>
  <c r="I66" i="7"/>
  <c r="H69" i="7"/>
  <c r="D69" i="7"/>
  <c r="D70" i="7"/>
  <c r="I70" i="7"/>
  <c r="H73" i="7"/>
  <c r="D73" i="7"/>
  <c r="D74" i="7"/>
  <c r="I74" i="7"/>
  <c r="H77" i="7"/>
  <c r="D77" i="7"/>
  <c r="D78" i="7"/>
  <c r="I78" i="7"/>
  <c r="I81" i="7"/>
  <c r="H81" i="7"/>
  <c r="D81" i="7"/>
  <c r="D83" i="7"/>
  <c r="J83" i="7"/>
  <c r="D85" i="7"/>
  <c r="H86" i="7"/>
  <c r="D86" i="7"/>
  <c r="J86" i="7"/>
  <c r="E86" i="7"/>
  <c r="G86" i="7" s="1"/>
  <c r="I86" i="7"/>
  <c r="D91" i="7"/>
  <c r="J91" i="7"/>
  <c r="D93" i="7"/>
  <c r="H94" i="7"/>
  <c r="D94" i="7"/>
  <c r="J94" i="7"/>
  <c r="E94" i="7"/>
  <c r="G94" i="7" s="1"/>
  <c r="I94" i="7"/>
  <c r="D99" i="7"/>
  <c r="J99" i="7"/>
  <c r="D101" i="7"/>
  <c r="H102" i="7"/>
  <c r="D102" i="7"/>
  <c r="J102" i="7"/>
  <c r="E102" i="7"/>
  <c r="G102" i="7" s="1"/>
  <c r="I102" i="7"/>
  <c r="F106" i="7"/>
  <c r="D107" i="7"/>
  <c r="J107" i="7"/>
  <c r="D109" i="7"/>
  <c r="H110" i="7"/>
  <c r="D110" i="7"/>
  <c r="J110" i="7"/>
  <c r="E110" i="7"/>
  <c r="G110" i="7" s="1"/>
  <c r="I110" i="7"/>
  <c r="D115" i="7"/>
  <c r="J115" i="7"/>
  <c r="D117" i="7"/>
  <c r="H118" i="7"/>
  <c r="D118" i="7"/>
  <c r="J118" i="7"/>
  <c r="E118" i="7"/>
  <c r="G118" i="7" s="1"/>
  <c r="I118" i="7"/>
  <c r="F122" i="7"/>
  <c r="D123" i="7"/>
  <c r="J123" i="7"/>
  <c r="F5" i="7"/>
  <c r="E6" i="7"/>
  <c r="D7" i="7"/>
  <c r="H7" i="7"/>
  <c r="C8" i="7"/>
  <c r="F9" i="7"/>
  <c r="E10" i="7"/>
  <c r="D11" i="7"/>
  <c r="H11" i="7"/>
  <c r="C12" i="7"/>
  <c r="F13" i="7"/>
  <c r="E14" i="7"/>
  <c r="D15" i="7"/>
  <c r="H15" i="7"/>
  <c r="C16" i="7"/>
  <c r="F17" i="7"/>
  <c r="E18" i="7"/>
  <c r="I18" i="7"/>
  <c r="D19" i="7"/>
  <c r="H19" i="7"/>
  <c r="C20" i="7"/>
  <c r="F21" i="7"/>
  <c r="E22" i="7"/>
  <c r="I22" i="7"/>
  <c r="D23" i="7"/>
  <c r="H23" i="7"/>
  <c r="C24" i="7"/>
  <c r="F25" i="7"/>
  <c r="E26" i="7"/>
  <c r="I26" i="7"/>
  <c r="D27" i="7"/>
  <c r="C28" i="7"/>
  <c r="C29" i="7"/>
  <c r="I29" i="7"/>
  <c r="E30" i="7"/>
  <c r="J30" i="7"/>
  <c r="I32" i="7"/>
  <c r="E32" i="7"/>
  <c r="C33" i="7"/>
  <c r="I33" i="7"/>
  <c r="E34" i="7"/>
  <c r="J34" i="7"/>
  <c r="I36" i="7"/>
  <c r="E36" i="7"/>
  <c r="G36" i="7" s="1"/>
  <c r="C37" i="7"/>
  <c r="I37" i="7"/>
  <c r="E38" i="7"/>
  <c r="J38" i="7"/>
  <c r="I40" i="7"/>
  <c r="E40" i="7"/>
  <c r="C41" i="7"/>
  <c r="E42" i="7"/>
  <c r="J42" i="7"/>
  <c r="I44" i="7"/>
  <c r="E44" i="7"/>
  <c r="C45" i="7"/>
  <c r="I45" i="7"/>
  <c r="E46" i="7"/>
  <c r="J46" i="7"/>
  <c r="I48" i="7"/>
  <c r="E48" i="7"/>
  <c r="C49" i="7"/>
  <c r="I49" i="7"/>
  <c r="E50" i="7"/>
  <c r="J50" i="7"/>
  <c r="I52" i="7"/>
  <c r="E52" i="7"/>
  <c r="G52" i="7" s="1"/>
  <c r="C53" i="7"/>
  <c r="I53" i="7"/>
  <c r="E54" i="7"/>
  <c r="J54" i="7"/>
  <c r="I56" i="7"/>
  <c r="E56" i="7"/>
  <c r="C57" i="7"/>
  <c r="I57" i="7"/>
  <c r="E58" i="7"/>
  <c r="J58" i="7"/>
  <c r="I60" i="7"/>
  <c r="E60" i="7"/>
  <c r="G60" i="7" s="1"/>
  <c r="C61" i="7"/>
  <c r="I61" i="7"/>
  <c r="E62" i="7"/>
  <c r="J62" i="7"/>
  <c r="I64" i="7"/>
  <c r="E64" i="7"/>
  <c r="C65" i="7"/>
  <c r="I65" i="7"/>
  <c r="E66" i="7"/>
  <c r="J66" i="7"/>
  <c r="I68" i="7"/>
  <c r="E68" i="7"/>
  <c r="G68" i="7" s="1"/>
  <c r="C69" i="7"/>
  <c r="I69" i="7"/>
  <c r="E70" i="7"/>
  <c r="J70" i="7"/>
  <c r="I72" i="7"/>
  <c r="E72" i="7"/>
  <c r="C73" i="7"/>
  <c r="I73" i="7"/>
  <c r="E74" i="7"/>
  <c r="J74" i="7"/>
  <c r="I76" i="7"/>
  <c r="E76" i="7"/>
  <c r="G76" i="7" s="1"/>
  <c r="C77" i="7"/>
  <c r="I77" i="7"/>
  <c r="E78" i="7"/>
  <c r="J78" i="7"/>
  <c r="I80" i="7"/>
  <c r="E80" i="7"/>
  <c r="C81" i="7"/>
  <c r="J81" i="7"/>
  <c r="E83" i="7"/>
  <c r="F85" i="7"/>
  <c r="C86" i="7"/>
  <c r="C87" i="7"/>
  <c r="F87" i="7"/>
  <c r="I87" i="7"/>
  <c r="I89" i="7"/>
  <c r="E89" i="7"/>
  <c r="H89" i="7"/>
  <c r="C89" i="7"/>
  <c r="J89" i="7"/>
  <c r="E91" i="7"/>
  <c r="F93" i="7"/>
  <c r="C94" i="7"/>
  <c r="C95" i="7"/>
  <c r="F95" i="7"/>
  <c r="G95" i="7" s="1"/>
  <c r="I95" i="7"/>
  <c r="I97" i="7"/>
  <c r="E97" i="7"/>
  <c r="G97" i="7" s="1"/>
  <c r="H97" i="7"/>
  <c r="C97" i="7"/>
  <c r="J97" i="7"/>
  <c r="E99" i="7"/>
  <c r="C102" i="7"/>
  <c r="C103" i="7"/>
  <c r="F103" i="7"/>
  <c r="I103" i="7"/>
  <c r="I105" i="7"/>
  <c r="E105" i="7"/>
  <c r="H105" i="7"/>
  <c r="C105" i="7"/>
  <c r="J105" i="7"/>
  <c r="C110" i="7"/>
  <c r="C111" i="7"/>
  <c r="F111" i="7"/>
  <c r="G111" i="7" s="1"/>
  <c r="I111" i="7"/>
  <c r="I113" i="7"/>
  <c r="E113" i="7"/>
  <c r="H113" i="7"/>
  <c r="C113" i="7"/>
  <c r="J113" i="7"/>
  <c r="E115" i="7"/>
  <c r="C118" i="7"/>
  <c r="C119" i="7"/>
  <c r="F119" i="7"/>
  <c r="I119" i="7"/>
  <c r="I121" i="7"/>
  <c r="E121" i="7"/>
  <c r="H121" i="7"/>
  <c r="C121" i="7"/>
  <c r="J121" i="7"/>
  <c r="F6" i="7"/>
  <c r="F14" i="7"/>
  <c r="F18" i="7"/>
  <c r="F22" i="7"/>
  <c r="J22" i="7"/>
  <c r="F26" i="7"/>
  <c r="J26" i="7"/>
  <c r="H82" i="7"/>
  <c r="D82" i="7"/>
  <c r="J82" i="7"/>
  <c r="E82" i="7"/>
  <c r="G82" i="7" s="1"/>
  <c r="H90" i="7"/>
  <c r="D90" i="7"/>
  <c r="J90" i="7"/>
  <c r="E90" i="7"/>
  <c r="G90" i="7" s="1"/>
  <c r="H98" i="7"/>
  <c r="D98" i="7"/>
  <c r="J98" i="7"/>
  <c r="E98" i="7"/>
  <c r="G98" i="7" s="1"/>
  <c r="I98" i="7"/>
  <c r="I106" i="7"/>
  <c r="H114" i="7"/>
  <c r="D114" i="7"/>
  <c r="J114" i="7"/>
  <c r="E114" i="7"/>
  <c r="G114" i="7" s="1"/>
  <c r="I114" i="7"/>
  <c r="C10" i="7"/>
  <c r="F11" i="7"/>
  <c r="C22" i="7"/>
  <c r="H30" i="7"/>
  <c r="H54" i="7"/>
  <c r="H58" i="7"/>
  <c r="H62" i="7"/>
  <c r="H66" i="7"/>
  <c r="H70" i="7"/>
  <c r="H74" i="7"/>
  <c r="H78" i="7"/>
  <c r="C82" i="7"/>
  <c r="C90" i="7"/>
  <c r="C98" i="7"/>
  <c r="I101" i="7"/>
  <c r="E101" i="7"/>
  <c r="G101" i="7" s="1"/>
  <c r="H101" i="7"/>
  <c r="C101" i="7"/>
  <c r="C107" i="7"/>
  <c r="F107" i="7"/>
  <c r="I109" i="7"/>
  <c r="E109" i="7"/>
  <c r="G109" i="7" s="1"/>
  <c r="H109" i="7"/>
  <c r="C109" i="7"/>
  <c r="J109" i="7"/>
  <c r="C114" i="7"/>
  <c r="I117" i="7"/>
  <c r="E117" i="7"/>
  <c r="G117" i="7" s="1"/>
  <c r="H117" i="7"/>
  <c r="C117" i="7"/>
  <c r="J117" i="7"/>
  <c r="C123" i="7"/>
  <c r="F123" i="7"/>
  <c r="I123" i="7"/>
  <c r="F8" i="7"/>
  <c r="D10" i="7"/>
  <c r="F16" i="7"/>
  <c r="D18" i="7"/>
  <c r="F20" i="7"/>
  <c r="D22" i="7"/>
  <c r="F28" i="7"/>
  <c r="H41" i="7"/>
  <c r="D41" i="7"/>
  <c r="D42" i="7"/>
  <c r="I42" i="7"/>
  <c r="F31" i="7"/>
  <c r="F35" i="7"/>
  <c r="F39" i="7"/>
  <c r="F43" i="7"/>
  <c r="F47" i="7"/>
  <c r="F51" i="7"/>
  <c r="G51" i="7" s="1"/>
  <c r="F55" i="7"/>
  <c r="F59" i="7"/>
  <c r="G59" i="7" s="1"/>
  <c r="F63" i="7"/>
  <c r="F67" i="7"/>
  <c r="F71" i="7"/>
  <c r="F75" i="7"/>
  <c r="F79" i="7"/>
  <c r="F84" i="7"/>
  <c r="F88" i="7"/>
  <c r="F92" i="7"/>
  <c r="F96" i="7"/>
  <c r="F100" i="7"/>
  <c r="G100" i="7" s="1"/>
  <c r="F104" i="7"/>
  <c r="F108" i="7"/>
  <c r="F112" i="7"/>
  <c r="G112" i="7" s="1"/>
  <c r="F116" i="7"/>
  <c r="F120" i="7"/>
  <c r="J19" i="3"/>
  <c r="L19" i="3" s="1"/>
  <c r="J17" i="3"/>
  <c r="L17" i="3" s="1"/>
  <c r="J15" i="3"/>
  <c r="L15" i="3" s="1"/>
  <c r="J13" i="3"/>
  <c r="L13" i="3" s="1"/>
  <c r="J11" i="3"/>
  <c r="L11" i="3" s="1"/>
  <c r="C11" i="3"/>
  <c r="C19" i="3"/>
  <c r="E19" i="3" s="1"/>
  <c r="C17" i="3"/>
  <c r="E17" i="3" s="1"/>
  <c r="C15" i="3"/>
  <c r="E15" i="3" s="1"/>
  <c r="C13" i="3"/>
  <c r="E13" i="3" s="1"/>
  <c r="G104" i="7" l="1"/>
  <c r="G62" i="7"/>
  <c r="G21" i="7"/>
  <c r="G5" i="7"/>
  <c r="G72" i="7"/>
  <c r="G73" i="7"/>
  <c r="G87" i="7"/>
  <c r="G43" i="7"/>
  <c r="G54" i="7"/>
  <c r="G32" i="7"/>
  <c r="G119" i="7"/>
  <c r="G11" i="7"/>
  <c r="G49" i="7"/>
  <c r="G33" i="7"/>
  <c r="G40" i="7"/>
  <c r="G120" i="7"/>
  <c r="G88" i="7"/>
  <c r="G55" i="7"/>
  <c r="G39" i="7"/>
  <c r="G103" i="7"/>
  <c r="G48" i="7"/>
  <c r="G34" i="7"/>
  <c r="G116" i="7"/>
  <c r="G66" i="7"/>
  <c r="G9" i="7"/>
  <c r="G71" i="7"/>
  <c r="G70" i="7"/>
  <c r="G13" i="7"/>
  <c r="G4" i="7"/>
  <c r="G35" i="7"/>
  <c r="G8" i="7"/>
  <c r="G115" i="7"/>
  <c r="G80" i="7"/>
  <c r="G56" i="7"/>
  <c r="G10" i="7"/>
  <c r="G27" i="7"/>
  <c r="G19" i="7"/>
  <c r="G84" i="7"/>
  <c r="G67" i="7"/>
  <c r="G107" i="7"/>
  <c r="G42" i="7"/>
  <c r="G17" i="7"/>
  <c r="G121" i="7"/>
  <c r="G44" i="7"/>
  <c r="G30" i="7"/>
  <c r="G123" i="7"/>
  <c r="G113" i="7"/>
  <c r="G7" i="7"/>
  <c r="G20" i="7"/>
  <c r="G108" i="7"/>
  <c r="G92" i="7"/>
  <c r="G28" i="7"/>
  <c r="G91" i="7"/>
  <c r="G89" i="7"/>
  <c r="G38" i="7"/>
  <c r="G14" i="7"/>
  <c r="G57" i="7"/>
  <c r="G65" i="7"/>
  <c r="G99" i="7"/>
  <c r="G78" i="7"/>
  <c r="G46" i="7"/>
  <c r="G96" i="7"/>
  <c r="G79" i="7"/>
  <c r="G63" i="7"/>
  <c r="G47" i="7"/>
  <c r="G31" i="7"/>
  <c r="G64" i="7"/>
  <c r="G23" i="7"/>
  <c r="G106" i="7"/>
  <c r="G75" i="7"/>
  <c r="G16" i="7"/>
  <c r="G105" i="7"/>
  <c r="G74" i="7"/>
  <c r="G58" i="7"/>
  <c r="G50" i="7"/>
  <c r="G25" i="7"/>
  <c r="G22" i="7"/>
  <c r="G6" i="7"/>
  <c r="G83" i="7"/>
  <c r="G122" i="7"/>
  <c r="G26" i="7"/>
  <c r="G18" i="7"/>
  <c r="G93" i="7"/>
  <c r="G85" i="7"/>
  <c r="L7" i="3"/>
  <c r="I16" i="7" l="1"/>
  <c r="J16" i="7" s="1"/>
  <c r="I14" i="7"/>
  <c r="J14" i="7" s="1"/>
  <c r="I13" i="7"/>
  <c r="J13" i="7" s="1"/>
  <c r="I15" i="7"/>
  <c r="J15" i="7" s="1"/>
  <c r="I12" i="7"/>
  <c r="J12" i="7" s="1"/>
  <c r="I11" i="7"/>
  <c r="J11" i="7" s="1"/>
  <c r="I10" i="7"/>
  <c r="J10" i="7" s="1"/>
  <c r="I8" i="7"/>
  <c r="J8" i="7" s="1"/>
  <c r="I6" i="7"/>
  <c r="J6" i="7" s="1"/>
  <c r="I9" i="7"/>
  <c r="J9" i="7" s="1"/>
  <c r="I7" i="7"/>
  <c r="J7" i="7" s="1"/>
  <c r="I5" i="7"/>
  <c r="J5" i="7" s="1"/>
  <c r="I4" i="7"/>
  <c r="J4" i="7" s="1"/>
  <c r="AC10" i="3"/>
  <c r="AF18" i="3"/>
  <c r="Z6" i="3"/>
  <c r="AF14" i="3"/>
  <c r="AF16" i="3"/>
  <c r="AF17" i="3"/>
  <c r="AF20" i="3"/>
  <c r="AF15" i="3"/>
  <c r="AF21" i="3"/>
  <c r="AF19" i="3"/>
  <c r="AG19" i="3" l="1"/>
  <c r="AG15" i="3"/>
  <c r="AG17" i="3"/>
  <c r="AG20" i="3"/>
  <c r="AG18" i="3"/>
  <c r="AG21" i="3"/>
  <c r="AG14" i="3"/>
  <c r="AG16" i="3"/>
  <c r="V6" i="3"/>
  <c r="AD6" i="3" l="1"/>
  <c r="E11" i="3"/>
  <c r="E7" i="3" s="1"/>
  <c r="H3" i="3" s="1"/>
  <c r="AF13" i="3"/>
  <c r="AG13" i="3" l="1"/>
  <c r="AF23" i="3"/>
  <c r="AE23" i="3"/>
  <c r="AH23" i="3" l="1"/>
  <c r="AG9" i="3" s="1"/>
</calcChain>
</file>

<file path=xl/sharedStrings.xml><?xml version="1.0" encoding="utf-8"?>
<sst xmlns="http://schemas.openxmlformats.org/spreadsheetml/2006/main" count="157" uniqueCount="96">
  <si>
    <t>Date</t>
  </si>
  <si>
    <t>Description</t>
  </si>
  <si>
    <t>Amount</t>
  </si>
  <si>
    <t>Type</t>
  </si>
  <si>
    <t>Category</t>
  </si>
  <si>
    <t>Sub Category</t>
  </si>
  <si>
    <t>Account</t>
  </si>
  <si>
    <t>Comments</t>
  </si>
  <si>
    <t>Budget</t>
  </si>
  <si>
    <t>Starting Balance</t>
  </si>
  <si>
    <t>Income</t>
  </si>
  <si>
    <t>Sum of Amount</t>
  </si>
  <si>
    <t>Row Labels</t>
  </si>
  <si>
    <t>Grand Total</t>
  </si>
  <si>
    <t>(All)</t>
  </si>
  <si>
    <t>Expense</t>
  </si>
  <si>
    <t>Total</t>
  </si>
  <si>
    <t>Current Balance</t>
  </si>
  <si>
    <t>BANK ACCOUNTS</t>
  </si>
  <si>
    <t>CREDIT CARD ACCOUNTS</t>
  </si>
  <si>
    <t>Account Name</t>
  </si>
  <si>
    <t>AM I SPENDING MORE OVER TIME IN ANY CATEGORIES OR SUB CATEGORIES?</t>
  </si>
  <si>
    <t>Choose Year and Month</t>
  </si>
  <si>
    <t>CASH</t>
  </si>
  <si>
    <t>WHERE DID MONEY COME FROM?</t>
  </si>
  <si>
    <t>Transfers</t>
  </si>
  <si>
    <t>Monthly Budget</t>
  </si>
  <si>
    <t>INCOME</t>
  </si>
  <si>
    <t>EXPENSE</t>
  </si>
  <si>
    <t>SAVINGS</t>
  </si>
  <si>
    <t>DID I EXCEED MY OVERALL BUDGET?</t>
  </si>
  <si>
    <t>EXPENSE BY SUB CATEGORIES</t>
  </si>
  <si>
    <t>BUDGET</t>
  </si>
  <si>
    <t>WHERE WAS MONEY SPENT?</t>
  </si>
  <si>
    <t>Savings</t>
  </si>
  <si>
    <t>Cumulative Savings</t>
  </si>
  <si>
    <t>Net Balance</t>
  </si>
  <si>
    <t>Year</t>
  </si>
  <si>
    <t>Month</t>
  </si>
  <si>
    <t>CREDIT CARD BALANCE</t>
  </si>
  <si>
    <t>Choose Bank Account</t>
  </si>
  <si>
    <t>Choose Credit Card Account</t>
  </si>
  <si>
    <t>BANK BALANCE</t>
  </si>
  <si>
    <t>Ending Balance</t>
  </si>
  <si>
    <t>SETTINGS</t>
  </si>
  <si>
    <t>TRANSACTIONS</t>
  </si>
  <si>
    <t>REPORT</t>
  </si>
  <si>
    <t>by indzara.blogspot.com</t>
  </si>
  <si>
    <t>INSTRUCTIONS:</t>
  </si>
  <si>
    <t>Last Transaction Date</t>
  </si>
  <si>
    <t>ARE MY EXPENSES STAYING UNDER THE BUDGET?</t>
  </si>
  <si>
    <t>HOW MUCH AM I SAVING EVERY MONTH?</t>
  </si>
  <si>
    <t>Enter Categories that fit your needs and assign monthly budget to each Expense category.</t>
  </si>
  <si>
    <t>Enter a list of sub categories that you would like to use in order to group expenses.</t>
  </si>
  <si>
    <t>INSTRUCTIONS</t>
  </si>
  <si>
    <t>1. ACCOUNTS</t>
  </si>
  <si>
    <t>2. CATEGORIES &amp; BUDGET</t>
  </si>
  <si>
    <t>3. SUBCATEGORIES</t>
  </si>
  <si>
    <t xml:space="preserve">On what did I spend my money? </t>
  </si>
  <si>
    <t>Did I exceed my budget? If so, where?</t>
  </si>
  <si>
    <t>How has my income and expense varied over months?</t>
  </si>
  <si>
    <t>Am I spending more on any expense category over time?</t>
  </si>
  <si>
    <t>How much am I saving every month? And how does that add up to my net balance?</t>
  </si>
  <si>
    <t>The Report gives you the following information about your personal finance:</t>
  </si>
  <si>
    <t>What's my net Balance now? How much is in my bank? How much do I owe on credit cards?</t>
  </si>
  <si>
    <t>CURRENT NET BALANCE</t>
  </si>
  <si>
    <t>PERSONAL FINANCE MANAGER</t>
  </si>
  <si>
    <t xml:space="preserve">Enter your accounts with a name and starting balance for each. For credit card accounts, enter the balances (amount you owe) as negative. </t>
  </si>
  <si>
    <t>Current Balance = Starting Net Balance + Income - Expense + Transfer</t>
  </si>
  <si>
    <t>Starting Net Balance</t>
  </si>
  <si>
    <t>Beginning Balance</t>
  </si>
  <si>
    <t>Ending Balance = Beginning Balance - Expense + Income + Transfers</t>
  </si>
  <si>
    <t>Ending Balance = Beginning Balance - Purchases and Charges + Income + Transfers</t>
  </si>
  <si>
    <t>TRANSACTION SUMMARY FOR ANY PERIOD</t>
  </si>
  <si>
    <t>Enter End Date</t>
  </si>
  <si>
    <t>Enter Begin Date</t>
  </si>
  <si>
    <t>Budget - Expense</t>
  </si>
  <si>
    <t>Can track up to 10 years</t>
  </si>
  <si>
    <t>There are three types of transactions: Income, Expense and Transfer.</t>
  </si>
  <si>
    <t>SUMMARY</t>
  </si>
  <si>
    <t>EXPENSE CATEGORIES</t>
  </si>
  <si>
    <t>INCOME CATEGORIES</t>
  </si>
  <si>
    <t>TRANSFER CATEGORIES</t>
  </si>
  <si>
    <t>Please visit www.indzara.blogspot.com for more details about the template.</t>
  </si>
  <si>
    <t>STEP 1: Enter information in the three sections below</t>
  </si>
  <si>
    <r>
      <rPr>
        <b/>
        <sz val="11"/>
        <color theme="1"/>
        <rFont val="Calibri"/>
        <family val="2"/>
        <scheme val="minor"/>
      </rPr>
      <t xml:space="preserve">Income and Expense: </t>
    </r>
    <r>
      <rPr>
        <sz val="11"/>
        <color theme="1"/>
        <rFont val="Calibri"/>
        <family val="2"/>
        <scheme val="minor"/>
      </rPr>
      <t>By default, all the Income and Expense transactions should be entered as positive amounts.</t>
    </r>
  </si>
  <si>
    <r>
      <rPr>
        <b/>
        <sz val="11"/>
        <color theme="1"/>
        <rFont val="Calibri"/>
        <family val="2"/>
        <scheme val="minor"/>
      </rPr>
      <t xml:space="preserve">Transfer: </t>
    </r>
    <r>
      <rPr>
        <sz val="11"/>
        <color theme="1"/>
        <rFont val="Calibri"/>
        <family val="2"/>
        <scheme val="minor"/>
      </rPr>
      <t>When money is transferred from one account to another, create two records 1) 'Transfer' type with negative amount from the account you are taking the money from 2) 'Transfer' type with positive amount for the account you are depositing the money into;</t>
    </r>
  </si>
  <si>
    <t>Examples of Transfers are Credit Card Payment (transfer from Bank account to Credit Card account) and ATM withdrawal (transfer from Bank account to Cash)</t>
  </si>
  <si>
    <t>Please note that all the transactions you enter below are assumed to have happened after the Starting Balances you entered in the Settings Sheet.</t>
  </si>
  <si>
    <t>For a demo and more details, please visit www.indzara.blogspot.com</t>
  </si>
  <si>
    <t>ENTER TRANSACTIONS BELOW</t>
  </si>
  <si>
    <t>Special case (Refund): If you purchased an item at a store, you would enter an Expense transaction with positive amount. If, a few days later, you returned the item to the store for some reason and get a refund, then you should enter the refund as a new Expense transaction with negative value;</t>
  </si>
  <si>
    <t>(Multiple Items)</t>
  </si>
  <si>
    <t>(blank)</t>
  </si>
  <si>
    <t>STEP 2: Enter transactions in the 'Transactions' worksheet</t>
  </si>
  <si>
    <t>STEP 3: View 'Report' worksheet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</si>
</sst>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4009]\ * #,##0.00_ ;_ [$₹-4009]\ * \-#,##0.00_ ;_ [$₹-4009]\ * &quot;-&quot;??_ ;_ @_ "/>
    <numFmt numFmtId="165" formatCode="[$₹-4009]\ #,##0.00"/>
    <numFmt numFmtId="166" formatCode="[$₹-4009]\ #,##0"/>
    <numFmt numFmtId="167" formatCode="[$-F800]dddd\,\ mmmm\ dd\,\ yyyy"/>
    <numFmt numFmtId="168" formatCode="[$-409]d\-mmm\-yyyy;@"/>
    <numFmt numFmtId="169" formatCode="[$-409]mmm\-yy;@"/>
    <numFmt numFmtId="170" formatCode="[$-409]mmmm\ d\,\ yyyy;@"/>
  </numFmts>
  <fonts count="49" x14ac:knownFonts="1">
    <font>
      <sz val="11"/>
      <color theme="1"/>
      <name val="Calibri"/>
      <family val="2"/>
      <scheme val="minor"/>
    </font>
    <font>
      <b/>
      <sz val="11"/>
      <color theme="1"/>
      <name val="Calibri"/>
      <family val="2"/>
      <scheme val="minor"/>
    </font>
    <font>
      <sz val="12"/>
      <color theme="1"/>
      <name val="Calibri"/>
      <family val="2"/>
      <scheme val="minor"/>
    </font>
    <font>
      <sz val="14"/>
      <color theme="1"/>
      <name val="Calibri"/>
      <family val="2"/>
      <scheme val="minor"/>
    </font>
    <font>
      <b/>
      <sz val="11"/>
      <color rgb="FF002060"/>
      <name val="Calibri"/>
      <family val="2"/>
      <scheme val="minor"/>
    </font>
    <font>
      <sz val="16"/>
      <name val="Tw Cen MT"/>
      <family val="2"/>
    </font>
    <font>
      <sz val="16"/>
      <color theme="1"/>
      <name val="Tw Cen MT"/>
      <family val="2"/>
    </font>
    <font>
      <i/>
      <sz val="11"/>
      <color theme="1"/>
      <name val="Calibri"/>
      <family val="2"/>
      <scheme val="minor"/>
    </font>
    <font>
      <sz val="18"/>
      <color theme="1"/>
      <name val="Calibri"/>
      <family val="2"/>
      <scheme val="minor"/>
    </font>
    <font>
      <b/>
      <sz val="16"/>
      <color theme="1"/>
      <name val="Calibri"/>
      <family val="2"/>
      <scheme val="minor"/>
    </font>
    <font>
      <sz val="11"/>
      <color theme="1"/>
      <name val="Calibri"/>
      <family val="2"/>
      <scheme val="minor"/>
    </font>
    <font>
      <sz val="11"/>
      <color theme="0"/>
      <name val="Calibri"/>
      <family val="2"/>
      <scheme val="minor"/>
    </font>
    <font>
      <sz val="14"/>
      <color theme="0"/>
      <name val="Calibri"/>
      <family val="2"/>
      <scheme val="minor"/>
    </font>
    <font>
      <b/>
      <sz val="16"/>
      <name val="Calibri"/>
      <family val="2"/>
      <scheme val="minor"/>
    </font>
    <font>
      <i/>
      <sz val="11"/>
      <color rgb="FFFF0000"/>
      <name val="Calibri"/>
      <family val="2"/>
      <scheme val="minor"/>
    </font>
    <font>
      <b/>
      <sz val="12"/>
      <color theme="1"/>
      <name val="Calibri"/>
      <family val="2"/>
      <scheme val="minor"/>
    </font>
    <font>
      <i/>
      <sz val="11"/>
      <name val="Calibri"/>
      <family val="2"/>
      <scheme val="minor"/>
    </font>
    <font>
      <i/>
      <sz val="12"/>
      <color rgb="FFFF0000"/>
      <name val="Calibri"/>
      <family val="2"/>
      <scheme val="minor"/>
    </font>
    <font>
      <sz val="16"/>
      <color rgb="FF00B050"/>
      <name val="Tw Cen MT"/>
      <family val="2"/>
    </font>
    <font>
      <sz val="14"/>
      <color theme="1"/>
      <name val="Tw Cen MT"/>
      <family val="2"/>
    </font>
    <font>
      <sz val="20"/>
      <color theme="1"/>
      <name val="Tw Cen MT"/>
      <family val="2"/>
    </font>
    <font>
      <b/>
      <sz val="20"/>
      <color theme="1"/>
      <name val="Calibri"/>
      <family val="2"/>
      <scheme val="minor"/>
    </font>
    <font>
      <sz val="20"/>
      <color theme="0"/>
      <name val="Tw Cen MT"/>
      <family val="2"/>
    </font>
    <font>
      <b/>
      <sz val="20"/>
      <name val="Calibri"/>
      <family val="2"/>
      <scheme val="minor"/>
    </font>
    <font>
      <sz val="11"/>
      <color rgb="FFFF0000"/>
      <name val="Calibri"/>
      <family val="2"/>
      <scheme val="minor"/>
    </font>
    <font>
      <sz val="16"/>
      <color theme="1"/>
      <name val="Calibri"/>
      <family val="2"/>
      <scheme val="minor"/>
    </font>
    <font>
      <i/>
      <sz val="10"/>
      <color theme="1"/>
      <name val="Calibri"/>
      <family val="2"/>
      <scheme val="minor"/>
    </font>
    <font>
      <u/>
      <sz val="11"/>
      <color theme="10"/>
      <name val="Calibri"/>
      <family val="2"/>
      <scheme val="minor"/>
    </font>
    <font>
      <sz val="11"/>
      <color rgb="FF000000"/>
      <name val="Calibri"/>
      <family val="2"/>
      <scheme val="minor"/>
    </font>
    <font>
      <u/>
      <sz val="14"/>
      <color theme="0"/>
      <name val="Calibri"/>
      <family val="2"/>
      <scheme val="minor"/>
    </font>
    <font>
      <sz val="24"/>
      <color theme="7" tint="0.39997558519241921"/>
      <name val="Tw Cen MT"/>
      <family val="2"/>
    </font>
    <font>
      <u/>
      <sz val="18"/>
      <color theme="0"/>
      <name val="Tw Cen MT"/>
      <family val="2"/>
    </font>
    <font>
      <i/>
      <sz val="10"/>
      <name val="Calibri"/>
      <family val="2"/>
      <scheme val="minor"/>
    </font>
    <font>
      <sz val="16"/>
      <color theme="5" tint="-0.249977111117893"/>
      <name val="Tw Cen MT"/>
      <family val="2"/>
    </font>
    <font>
      <b/>
      <sz val="16"/>
      <color theme="8" tint="-0.499984740745262"/>
      <name val="Calibri"/>
      <family val="2"/>
      <scheme val="minor"/>
    </font>
    <font>
      <sz val="11"/>
      <name val="Calibri"/>
      <family val="2"/>
      <scheme val="minor"/>
    </font>
    <font>
      <i/>
      <sz val="11"/>
      <color rgb="FFC00000"/>
      <name val="Calibri"/>
      <family val="2"/>
      <scheme val="minor"/>
    </font>
    <font>
      <b/>
      <sz val="11"/>
      <name val="Calibri"/>
      <family val="2"/>
      <scheme val="minor"/>
    </font>
    <font>
      <b/>
      <sz val="11"/>
      <color theme="2" tint="-0.499984740745262"/>
      <name val="Calibri"/>
      <family val="2"/>
      <scheme val="minor"/>
    </font>
    <font>
      <sz val="11"/>
      <color theme="2" tint="-0.499984740745262"/>
      <name val="Calibri"/>
      <family val="2"/>
      <scheme val="minor"/>
    </font>
    <font>
      <b/>
      <sz val="12"/>
      <name val="Calibri"/>
      <family val="2"/>
      <scheme val="minor"/>
    </font>
    <font>
      <sz val="20"/>
      <color theme="0" tint="-0.249977111117893"/>
      <name val="Tw Cen MT"/>
      <family val="2"/>
    </font>
    <font>
      <sz val="18"/>
      <color theme="0" tint="-0.249977111117893"/>
      <name val="Tw Cen MT"/>
      <family val="2"/>
    </font>
    <font>
      <b/>
      <sz val="14"/>
      <name val="Calibri"/>
      <family val="2"/>
      <scheme val="minor"/>
    </font>
    <font>
      <b/>
      <sz val="14"/>
      <color theme="8" tint="-0.499984740745262"/>
      <name val="Calibri"/>
      <family val="2"/>
      <scheme val="minor"/>
    </font>
    <font>
      <sz val="14"/>
      <color theme="8" tint="-0.499984740745262"/>
      <name val="Calibri"/>
      <family val="2"/>
      <scheme val="minor"/>
    </font>
    <font>
      <b/>
      <sz val="18"/>
      <color theme="8" tint="-0.499984740745262"/>
      <name val="Calibri"/>
      <family val="2"/>
      <scheme val="minor"/>
    </font>
    <font>
      <u/>
      <sz val="24"/>
      <color theme="7" tint="0.39997558519241921"/>
      <name val="Tw Cen MT"/>
      <family val="2"/>
    </font>
    <font>
      <u/>
      <sz val="18"/>
      <color theme="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C00000"/>
        <bgColor indexed="64"/>
      </patternFill>
    </fill>
    <fill>
      <patternFill patternType="solid">
        <fgColor rgb="FF92D050"/>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8" tint="-0.499984740745262"/>
        <bgColor indexed="64"/>
      </patternFill>
    </fill>
  </fills>
  <borders count="32">
    <border>
      <left/>
      <right/>
      <top/>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auto="1"/>
      </left>
      <right/>
      <top style="dashed">
        <color auto="1"/>
      </top>
      <bottom/>
      <diagonal/>
    </border>
    <border>
      <left/>
      <right style="dashed">
        <color auto="1"/>
      </right>
      <top style="dashed">
        <color auto="1"/>
      </top>
      <bottom/>
      <diagonal/>
    </border>
    <border>
      <left style="dashed">
        <color auto="1"/>
      </left>
      <right/>
      <top/>
      <bottom style="dashed">
        <color auto="1"/>
      </bottom>
      <diagonal/>
    </border>
    <border>
      <left/>
      <right style="dashed">
        <color auto="1"/>
      </right>
      <top/>
      <bottom style="dashed">
        <color auto="1"/>
      </bottom>
      <diagonal/>
    </border>
    <border>
      <left/>
      <right/>
      <top style="dashed">
        <color auto="1"/>
      </top>
      <bottom/>
      <diagonal/>
    </border>
    <border>
      <left/>
      <right/>
      <top/>
      <bottom style="dashed">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dashed">
        <color indexed="64"/>
      </top>
      <bottom style="dashed">
        <color indexed="64"/>
      </bottom>
      <diagonal/>
    </border>
    <border>
      <left style="medium">
        <color indexed="64"/>
      </left>
      <right/>
      <top/>
      <bottom style="thin">
        <color indexed="64"/>
      </bottom>
      <diagonal/>
    </border>
    <border>
      <left style="medium">
        <color indexed="64"/>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0" fillId="0" borderId="0" applyFont="0" applyFill="0" applyBorder="0" applyAlignment="0" applyProtection="0"/>
    <xf numFmtId="0" fontId="27" fillId="0" borderId="0" applyNumberFormat="0" applyFill="0" applyBorder="0" applyAlignment="0" applyProtection="0"/>
  </cellStyleXfs>
  <cellXfs count="240">
    <xf numFmtId="0" fontId="0" fillId="0" borderId="0" xfId="0"/>
    <xf numFmtId="0" fontId="3" fillId="0" borderId="0" xfId="0" applyFont="1" applyAlignment="1">
      <alignment horizontal="center" vertical="center"/>
    </xf>
    <xf numFmtId="0" fontId="0" fillId="0" borderId="0" xfId="0" pivotButton="1"/>
    <xf numFmtId="0" fontId="0" fillId="0" borderId="0" xfId="0" applyAlignment="1">
      <alignment horizontal="left"/>
    </xf>
    <xf numFmtId="165" fontId="0" fillId="0" borderId="0" xfId="0" applyNumberFormat="1"/>
    <xf numFmtId="166" fontId="0" fillId="0" borderId="0" xfId="0" applyNumberFormat="1"/>
    <xf numFmtId="0" fontId="0" fillId="2" borderId="0" xfId="0" applyFill="1"/>
    <xf numFmtId="14" fontId="0" fillId="0" borderId="0" xfId="0" applyNumberFormat="1"/>
    <xf numFmtId="0" fontId="0" fillId="0" borderId="0" xfId="0" applyFill="1" applyAlignment="1">
      <alignment horizontal="center" vertical="center"/>
    </xf>
    <xf numFmtId="0" fontId="1" fillId="0" borderId="0" xfId="0" applyFont="1" applyFill="1" applyAlignment="1">
      <alignment horizontal="center" vertical="center"/>
    </xf>
    <xf numFmtId="0" fontId="0" fillId="0" borderId="0" xfId="0" applyFill="1"/>
    <xf numFmtId="169" fontId="0" fillId="0" borderId="0" xfId="0" applyNumberFormat="1" applyFill="1" applyAlignment="1">
      <alignment horizontal="center"/>
    </xf>
    <xf numFmtId="0" fontId="0" fillId="0" borderId="0" xfId="0" applyNumberFormat="1" applyFill="1" applyAlignment="1">
      <alignment horizontal="center"/>
    </xf>
    <xf numFmtId="165" fontId="0" fillId="0" borderId="0" xfId="0" applyNumberFormat="1" applyFill="1" applyAlignment="1">
      <alignment horizontal="center"/>
    </xf>
    <xf numFmtId="165" fontId="0" fillId="0" borderId="0" xfId="0" applyNumberFormat="1" applyFill="1"/>
    <xf numFmtId="166" fontId="0" fillId="0" borderId="0" xfId="0" applyNumberFormat="1" applyFill="1" applyAlignment="1">
      <alignment horizontal="center"/>
    </xf>
    <xf numFmtId="166" fontId="0" fillId="0" borderId="0" xfId="0" applyNumberFormat="1" applyFill="1"/>
    <xf numFmtId="0" fontId="0" fillId="2" borderId="0" xfId="0" applyFill="1" applyAlignment="1"/>
    <xf numFmtId="0" fontId="3" fillId="2" borderId="0" xfId="0" applyFont="1" applyFill="1" applyAlignment="1">
      <alignment horizontal="center" vertical="center"/>
    </xf>
    <xf numFmtId="0" fontId="0" fillId="2" borderId="0" xfId="0" applyFill="1" applyProtection="1">
      <protection hidden="1"/>
    </xf>
    <xf numFmtId="0" fontId="0" fillId="0" borderId="0" xfId="0" applyProtection="1">
      <protection hidden="1"/>
    </xf>
    <xf numFmtId="0" fontId="0" fillId="8" borderId="3" xfId="0" applyFill="1" applyBorder="1" applyProtection="1">
      <protection hidden="1"/>
    </xf>
    <xf numFmtId="0" fontId="0" fillId="8" borderId="0" xfId="0" applyFill="1" applyBorder="1" applyProtection="1">
      <protection hidden="1"/>
    </xf>
    <xf numFmtId="0" fontId="0" fillId="8" borderId="4" xfId="0" applyFill="1" applyBorder="1" applyProtection="1">
      <protection hidden="1"/>
    </xf>
    <xf numFmtId="0" fontId="1" fillId="8" borderId="3" xfId="0" applyFont="1" applyFill="1" applyBorder="1" applyProtection="1">
      <protection hidden="1"/>
    </xf>
    <xf numFmtId="0" fontId="0" fillId="8" borderId="0" xfId="0" applyFont="1" applyFill="1" applyBorder="1" applyProtection="1">
      <protection hidden="1"/>
    </xf>
    <xf numFmtId="0" fontId="7" fillId="8" borderId="0" xfId="0" applyFont="1" applyFill="1" applyBorder="1" applyProtection="1">
      <protection hidden="1"/>
    </xf>
    <xf numFmtId="0" fontId="0" fillId="8" borderId="4" xfId="0" applyFont="1" applyFill="1" applyBorder="1" applyProtection="1">
      <protection hidden="1"/>
    </xf>
    <xf numFmtId="0" fontId="0" fillId="8" borderId="3" xfId="0" applyFont="1" applyFill="1" applyBorder="1" applyProtection="1">
      <protection hidden="1"/>
    </xf>
    <xf numFmtId="0" fontId="28" fillId="8" borderId="13" xfId="0" applyFont="1" applyFill="1" applyBorder="1" applyProtection="1">
      <protection hidden="1"/>
    </xf>
    <xf numFmtId="0" fontId="0" fillId="8" borderId="13" xfId="0" applyFont="1" applyFill="1" applyBorder="1" applyProtection="1">
      <protection hidden="1"/>
    </xf>
    <xf numFmtId="0" fontId="28" fillId="8" borderId="18" xfId="0" applyFont="1" applyFill="1" applyBorder="1" applyProtection="1">
      <protection hidden="1"/>
    </xf>
    <xf numFmtId="0" fontId="0" fillId="8" borderId="18" xfId="0" applyFont="1" applyFill="1" applyBorder="1" applyProtection="1">
      <protection hidden="1"/>
    </xf>
    <xf numFmtId="0" fontId="0" fillId="8" borderId="0" xfId="0" applyFill="1" applyProtection="1">
      <protection hidden="1"/>
    </xf>
    <xf numFmtId="0" fontId="28" fillId="8" borderId="12" xfId="0" applyFont="1" applyFill="1" applyBorder="1" applyProtection="1">
      <protection hidden="1"/>
    </xf>
    <xf numFmtId="0" fontId="0" fillId="8" borderId="12" xfId="0" applyFont="1" applyFill="1" applyBorder="1" applyProtection="1">
      <protection hidden="1"/>
    </xf>
    <xf numFmtId="0" fontId="24" fillId="8" borderId="3" xfId="0" applyFont="1" applyFill="1" applyBorder="1" applyProtection="1">
      <protection hidden="1"/>
    </xf>
    <xf numFmtId="0" fontId="28" fillId="8" borderId="0" xfId="0" applyFont="1" applyFill="1" applyBorder="1" applyProtection="1">
      <protection hidden="1"/>
    </xf>
    <xf numFmtId="0" fontId="0" fillId="8" borderId="0" xfId="0" applyFont="1" applyFill="1" applyBorder="1" applyAlignment="1" applyProtection="1">
      <alignment wrapText="1"/>
      <protection hidden="1"/>
    </xf>
    <xf numFmtId="0" fontId="0" fillId="8" borderId="0" xfId="0" applyFont="1" applyFill="1" applyProtection="1">
      <protection hidden="1"/>
    </xf>
    <xf numFmtId="0" fontId="9" fillId="8" borderId="0" xfId="0" applyFont="1" applyFill="1" applyBorder="1" applyAlignment="1" applyProtection="1">
      <alignment vertical="center"/>
      <protection hidden="1"/>
    </xf>
    <xf numFmtId="0" fontId="1" fillId="8" borderId="0" xfId="0" applyFont="1" applyFill="1" applyBorder="1" applyAlignment="1" applyProtection="1">
      <alignment horizontal="center"/>
      <protection hidden="1"/>
    </xf>
    <xf numFmtId="0" fontId="7" fillId="8" borderId="0" xfId="0" applyFont="1" applyFill="1" applyBorder="1" applyAlignment="1" applyProtection="1">
      <protection hidden="1"/>
    </xf>
    <xf numFmtId="0" fontId="7" fillId="8" borderId="0" xfId="0" applyFont="1" applyFill="1" applyBorder="1" applyAlignment="1" applyProtection="1">
      <alignment horizontal="center"/>
      <protection hidden="1"/>
    </xf>
    <xf numFmtId="0" fontId="39" fillId="8" borderId="0" xfId="0" applyFont="1" applyFill="1" applyProtection="1">
      <protection hidden="1"/>
    </xf>
    <xf numFmtId="0" fontId="37" fillId="8" borderId="0" xfId="0" applyFont="1" applyFill="1" applyBorder="1" applyAlignment="1" applyProtection="1">
      <alignment horizontal="center"/>
      <protection hidden="1"/>
    </xf>
    <xf numFmtId="0" fontId="35" fillId="8" borderId="0" xfId="0" applyFont="1" applyFill="1" applyBorder="1" applyProtection="1">
      <protection hidden="1"/>
    </xf>
    <xf numFmtId="165" fontId="35" fillId="8" borderId="0" xfId="0" applyNumberFormat="1" applyFont="1" applyFill="1" applyBorder="1" applyAlignment="1" applyProtection="1">
      <alignment vertical="center"/>
      <protection hidden="1"/>
    </xf>
    <xf numFmtId="0" fontId="37" fillId="8" borderId="0" xfId="0" applyFont="1" applyFill="1" applyBorder="1" applyProtection="1">
      <protection hidden="1"/>
    </xf>
    <xf numFmtId="165" fontId="0" fillId="8" borderId="0" xfId="0" applyNumberFormat="1" applyFont="1" applyFill="1" applyBorder="1" applyProtection="1">
      <protection hidden="1"/>
    </xf>
    <xf numFmtId="165" fontId="39" fillId="8" borderId="0" xfId="0" applyNumberFormat="1" applyFont="1" applyFill="1" applyBorder="1" applyAlignment="1" applyProtection="1">
      <alignment vertical="center"/>
      <protection hidden="1"/>
    </xf>
    <xf numFmtId="0" fontId="38" fillId="8" borderId="17" xfId="0" applyFont="1" applyFill="1" applyBorder="1" applyAlignment="1" applyProtection="1">
      <alignment horizontal="center"/>
      <protection hidden="1"/>
    </xf>
    <xf numFmtId="165" fontId="39" fillId="8" borderId="0" xfId="0" applyNumberFormat="1" applyFont="1" applyFill="1" applyBorder="1" applyProtection="1">
      <protection hidden="1"/>
    </xf>
    <xf numFmtId="0" fontId="39" fillId="8" borderId="1" xfId="0" applyFont="1" applyFill="1" applyBorder="1" applyProtection="1">
      <protection hidden="1"/>
    </xf>
    <xf numFmtId="0" fontId="16" fillId="8" borderId="0" xfId="0" applyFont="1" applyFill="1" applyBorder="1" applyAlignment="1" applyProtection="1">
      <alignment horizontal="right"/>
      <protection hidden="1"/>
    </xf>
    <xf numFmtId="166" fontId="40" fillId="8" borderId="0" xfId="0" applyNumberFormat="1" applyFont="1" applyFill="1" applyBorder="1" applyAlignment="1" applyProtection="1">
      <alignment vertical="center"/>
      <protection hidden="1"/>
    </xf>
    <xf numFmtId="0" fontId="39" fillId="8" borderId="0" xfId="0" applyFont="1" applyFill="1" applyBorder="1" applyProtection="1">
      <protection hidden="1"/>
    </xf>
    <xf numFmtId="0" fontId="36" fillId="8" borderId="3" xfId="0" applyFont="1" applyFill="1" applyBorder="1" applyProtection="1">
      <protection hidden="1"/>
    </xf>
    <xf numFmtId="0" fontId="7" fillId="8" borderId="0" xfId="0" applyFont="1" applyFill="1" applyBorder="1" applyAlignment="1" applyProtection="1">
      <alignment horizontal="right"/>
      <protection hidden="1"/>
    </xf>
    <xf numFmtId="165" fontId="15" fillId="8" borderId="0" xfId="0" applyNumberFormat="1" applyFont="1" applyFill="1" applyBorder="1" applyProtection="1">
      <protection hidden="1"/>
    </xf>
    <xf numFmtId="0" fontId="0" fillId="2" borderId="0" xfId="0" applyFill="1" applyBorder="1" applyProtection="1">
      <protection hidden="1"/>
    </xf>
    <xf numFmtId="0" fontId="0" fillId="8" borderId="5" xfId="0" applyFill="1" applyBorder="1" applyProtection="1">
      <protection hidden="1"/>
    </xf>
    <xf numFmtId="0" fontId="0" fillId="8" borderId="6" xfId="0" applyFill="1" applyBorder="1" applyProtection="1">
      <protection hidden="1"/>
    </xf>
    <xf numFmtId="0" fontId="0" fillId="8" borderId="7" xfId="0" applyFill="1" applyBorder="1" applyProtection="1">
      <protection hidden="1"/>
    </xf>
    <xf numFmtId="0" fontId="1" fillId="2" borderId="0" xfId="0" applyFont="1" applyFill="1" applyBorder="1" applyProtection="1">
      <protection hidden="1"/>
    </xf>
    <xf numFmtId="0" fontId="0" fillId="0" borderId="0" xfId="0" applyFill="1" applyBorder="1" applyProtection="1">
      <protection hidden="1"/>
    </xf>
    <xf numFmtId="0" fontId="41" fillId="9" borderId="0" xfId="0" applyFont="1" applyFill="1" applyBorder="1" applyAlignment="1" applyProtection="1">
      <alignment vertical="center"/>
      <protection hidden="1"/>
    </xf>
    <xf numFmtId="0" fontId="48" fillId="9" borderId="0" xfId="2" applyFont="1" applyFill="1" applyBorder="1" applyAlignment="1" applyProtection="1">
      <alignment horizontal="center" vertical="center"/>
      <protection hidden="1"/>
    </xf>
    <xf numFmtId="0" fontId="0" fillId="2" borderId="0" xfId="0" applyFill="1" applyAlignment="1" applyProtection="1">
      <protection hidden="1"/>
    </xf>
    <xf numFmtId="0" fontId="0" fillId="2" borderId="0" xfId="0" applyFont="1" applyFill="1" applyAlignment="1" applyProtection="1">
      <protection hidden="1"/>
    </xf>
    <xf numFmtId="0" fontId="1" fillId="2" borderId="0" xfId="0" applyFont="1" applyFill="1" applyAlignment="1" applyProtection="1">
      <protection hidden="1"/>
    </xf>
    <xf numFmtId="0" fontId="3" fillId="2" borderId="0" xfId="0" applyFont="1" applyFill="1" applyAlignment="1" applyProtection="1">
      <alignment horizontal="center" vertical="center"/>
      <protection hidden="1"/>
    </xf>
    <xf numFmtId="0" fontId="39" fillId="8" borderId="13" xfId="0" applyFont="1" applyFill="1" applyBorder="1" applyAlignment="1" applyProtection="1">
      <alignment horizontal="center" vertical="center"/>
      <protection locked="0" hidden="1"/>
    </xf>
    <xf numFmtId="165" fontId="38" fillId="8" borderId="13" xfId="0" applyNumberFormat="1" applyFont="1" applyFill="1" applyBorder="1" applyAlignment="1" applyProtection="1">
      <alignment horizontal="right" vertical="center"/>
      <protection locked="0" hidden="1"/>
    </xf>
    <xf numFmtId="0" fontId="39" fillId="8" borderId="18" xfId="0" applyFont="1" applyFill="1" applyBorder="1" applyAlignment="1" applyProtection="1">
      <alignment horizontal="center" vertical="center"/>
      <protection locked="0" hidden="1"/>
    </xf>
    <xf numFmtId="165" fontId="38" fillId="8" borderId="18" xfId="0" applyNumberFormat="1" applyFont="1" applyFill="1" applyBorder="1" applyAlignment="1" applyProtection="1">
      <alignment horizontal="right" vertical="center"/>
      <protection locked="0" hidden="1"/>
    </xf>
    <xf numFmtId="0" fontId="39" fillId="8" borderId="18" xfId="0" applyFont="1" applyFill="1" applyBorder="1" applyAlignment="1" applyProtection="1">
      <alignment horizontal="center"/>
      <protection locked="0" hidden="1"/>
    </xf>
    <xf numFmtId="165" fontId="38" fillId="8" borderId="18" xfId="0" applyNumberFormat="1" applyFont="1" applyFill="1" applyBorder="1" applyAlignment="1" applyProtection="1">
      <alignment horizontal="right"/>
      <protection locked="0" hidden="1"/>
    </xf>
    <xf numFmtId="0" fontId="39" fillId="8" borderId="13" xfId="0" applyFont="1" applyFill="1" applyBorder="1" applyProtection="1">
      <protection locked="0" hidden="1"/>
    </xf>
    <xf numFmtId="165" fontId="39" fillId="8" borderId="13" xfId="0" applyNumberFormat="1" applyFont="1" applyFill="1" applyBorder="1" applyAlignment="1" applyProtection="1">
      <alignment vertical="center"/>
      <protection locked="0" hidden="1"/>
    </xf>
    <xf numFmtId="0" fontId="39" fillId="8" borderId="18" xfId="0" applyFont="1" applyFill="1" applyBorder="1" applyProtection="1">
      <protection locked="0" hidden="1"/>
    </xf>
    <xf numFmtId="165" fontId="39" fillId="8" borderId="18" xfId="0" applyNumberFormat="1" applyFont="1" applyFill="1" applyBorder="1" applyAlignment="1" applyProtection="1">
      <alignment vertical="center"/>
      <protection locked="0" hidden="1"/>
    </xf>
    <xf numFmtId="0" fontId="8" fillId="0" borderId="0" xfId="0" applyFont="1" applyAlignment="1" applyProtection="1">
      <alignment horizontal="center" vertical="center"/>
      <protection locked="0" hidden="1"/>
    </xf>
    <xf numFmtId="168" fontId="3" fillId="0" borderId="0" xfId="0" applyNumberFormat="1" applyFont="1" applyAlignment="1" applyProtection="1">
      <alignment horizontal="center" vertical="center"/>
      <protection locked="0" hidden="1"/>
    </xf>
    <xf numFmtId="0" fontId="3" fillId="0" borderId="0" xfId="0" applyFont="1" applyAlignment="1" applyProtection="1">
      <alignment horizontal="left" vertical="center"/>
      <protection locked="0" hidden="1"/>
    </xf>
    <xf numFmtId="165" fontId="3" fillId="0" borderId="0" xfId="0" applyNumberFormat="1" applyFont="1" applyAlignment="1" applyProtection="1">
      <alignment horizontal="center" vertical="center"/>
      <protection locked="0" hidden="1"/>
    </xf>
    <xf numFmtId="0" fontId="3" fillId="0" borderId="0" xfId="0" applyFont="1" applyAlignment="1" applyProtection="1">
      <alignment horizontal="center" vertical="center"/>
      <protection locked="0" hidden="1"/>
    </xf>
    <xf numFmtId="0" fontId="2" fillId="0" borderId="0" xfId="0" applyFont="1" applyAlignment="1" applyProtection="1">
      <alignment horizontal="center" vertical="center" wrapText="1"/>
      <protection locked="0" hidden="1"/>
    </xf>
    <xf numFmtId="0" fontId="0" fillId="0" borderId="0" xfId="0" applyProtection="1">
      <protection locked="0" hidden="1"/>
    </xf>
    <xf numFmtId="170" fontId="2" fillId="8" borderId="13" xfId="0" applyNumberFormat="1" applyFont="1" applyFill="1" applyBorder="1" applyAlignment="1" applyProtection="1">
      <alignment horizontal="center"/>
      <protection locked="0" hidden="1"/>
    </xf>
    <xf numFmtId="0" fontId="31" fillId="9" borderId="30" xfId="2" applyFont="1" applyFill="1" applyBorder="1" applyAlignment="1" applyProtection="1">
      <alignment horizontal="center" vertical="center"/>
      <protection hidden="1"/>
    </xf>
    <xf numFmtId="0" fontId="0" fillId="2" borderId="3" xfId="0" applyFill="1" applyBorder="1" applyProtection="1">
      <protection hidden="1"/>
    </xf>
    <xf numFmtId="0" fontId="7" fillId="2" borderId="0" xfId="0" applyFont="1" applyFill="1" applyBorder="1" applyAlignment="1" applyProtection="1">
      <alignment vertical="center" wrapText="1"/>
      <protection hidden="1"/>
    </xf>
    <xf numFmtId="0" fontId="0" fillId="2" borderId="4" xfId="0" applyFill="1" applyBorder="1" applyProtection="1">
      <protection hidden="1"/>
    </xf>
    <xf numFmtId="165" fontId="12" fillId="2" borderId="0" xfId="0" applyNumberFormat="1" applyFont="1" applyFill="1" applyBorder="1" applyAlignment="1" applyProtection="1">
      <alignment vertical="center"/>
      <protection hidden="1"/>
    </xf>
    <xf numFmtId="0" fontId="17" fillId="2" borderId="0" xfId="0" applyFont="1" applyFill="1" applyBorder="1" applyAlignment="1" applyProtection="1">
      <alignment vertical="center"/>
      <protection hidden="1"/>
    </xf>
    <xf numFmtId="0" fontId="17" fillId="2" borderId="0" xfId="0" applyFont="1" applyFill="1" applyBorder="1" applyAlignment="1" applyProtection="1">
      <alignment vertical="center" wrapText="1"/>
      <protection hidden="1"/>
    </xf>
    <xf numFmtId="0" fontId="6" fillId="2" borderId="0" xfId="0" applyFont="1" applyFill="1" applyBorder="1" applyProtection="1">
      <protection hidden="1"/>
    </xf>
    <xf numFmtId="165" fontId="8" fillId="8" borderId="0" xfId="0" applyNumberFormat="1" applyFont="1" applyFill="1" applyBorder="1" applyAlignment="1" applyProtection="1">
      <alignment vertical="center"/>
      <protection hidden="1"/>
    </xf>
    <xf numFmtId="0" fontId="1" fillId="8" borderId="0" xfId="0" applyFont="1" applyFill="1" applyBorder="1" applyProtection="1">
      <protection hidden="1"/>
    </xf>
    <xf numFmtId="165" fontId="13" fillId="8" borderId="0" xfId="0" applyNumberFormat="1" applyFont="1" applyFill="1" applyBorder="1" applyAlignment="1" applyProtection="1">
      <alignment horizontal="center" vertical="center"/>
      <protection hidden="1"/>
    </xf>
    <xf numFmtId="165" fontId="0" fillId="8" borderId="0" xfId="0" applyNumberFormat="1" applyFill="1" applyBorder="1" applyProtection="1">
      <protection hidden="1"/>
    </xf>
    <xf numFmtId="0" fontId="6" fillId="2" borderId="0" xfId="0" applyFont="1" applyFill="1" applyBorder="1" applyAlignment="1" applyProtection="1">
      <alignment vertical="center"/>
      <protection hidden="1"/>
    </xf>
    <xf numFmtId="0" fontId="1" fillId="2" borderId="0" xfId="0" applyFont="1" applyFill="1" applyBorder="1" applyAlignment="1" applyProtection="1">
      <alignment horizontal="center"/>
      <protection hidden="1"/>
    </xf>
    <xf numFmtId="165" fontId="9" fillId="8" borderId="0" xfId="0" applyNumberFormat="1" applyFont="1" applyFill="1" applyBorder="1" applyAlignment="1" applyProtection="1">
      <alignment horizontal="center"/>
      <protection hidden="1"/>
    </xf>
    <xf numFmtId="0" fontId="6" fillId="2" borderId="3" xfId="0" applyFont="1" applyFill="1" applyBorder="1" applyProtection="1">
      <protection hidden="1"/>
    </xf>
    <xf numFmtId="0" fontId="19" fillId="2" borderId="0" xfId="0" applyFont="1" applyFill="1" applyBorder="1" applyProtection="1">
      <protection hidden="1"/>
    </xf>
    <xf numFmtId="14" fontId="0" fillId="2" borderId="0" xfId="0" applyNumberFormat="1" applyFill="1" applyBorder="1" applyAlignment="1" applyProtection="1">
      <alignment horizontal="center"/>
      <protection hidden="1"/>
    </xf>
    <xf numFmtId="165" fontId="0" fillId="2" borderId="0" xfId="0" applyNumberFormat="1" applyFill="1" applyBorder="1" applyAlignment="1" applyProtection="1">
      <alignment horizontal="center"/>
      <protection hidden="1"/>
    </xf>
    <xf numFmtId="0" fontId="7" fillId="2" borderId="0" xfId="0" applyFont="1" applyFill="1" applyBorder="1" applyProtection="1">
      <protection hidden="1"/>
    </xf>
    <xf numFmtId="0" fontId="25" fillId="8" borderId="0" xfId="0" applyFont="1" applyFill="1" applyBorder="1" applyAlignment="1" applyProtection="1">
      <alignment horizontal="right" vertical="center"/>
      <protection hidden="1"/>
    </xf>
    <xf numFmtId="165" fontId="9" fillId="8" borderId="0" xfId="0" applyNumberFormat="1" applyFont="1" applyFill="1" applyBorder="1" applyAlignment="1" applyProtection="1">
      <alignment horizontal="center" vertical="center"/>
      <protection hidden="1"/>
    </xf>
    <xf numFmtId="0" fontId="2" fillId="2" borderId="0" xfId="0" applyFont="1" applyFill="1" applyBorder="1" applyProtection="1">
      <protection hidden="1"/>
    </xf>
    <xf numFmtId="166" fontId="15" fillId="2" borderId="0" xfId="0" applyNumberFormat="1" applyFont="1" applyFill="1" applyBorder="1" applyAlignment="1" applyProtection="1">
      <protection hidden="1"/>
    </xf>
    <xf numFmtId="0" fontId="5" fillId="2" borderId="0" xfId="0" applyFont="1" applyFill="1" applyBorder="1" applyAlignment="1" applyProtection="1">
      <alignment horizontal="center"/>
      <protection hidden="1"/>
    </xf>
    <xf numFmtId="0" fontId="5" fillId="2" borderId="0" xfId="0" applyFont="1" applyFill="1" applyBorder="1" applyAlignment="1" applyProtection="1">
      <protection hidden="1"/>
    </xf>
    <xf numFmtId="0" fontId="0" fillId="8" borderId="0" xfId="0" applyFont="1" applyFill="1" applyBorder="1" applyAlignment="1" applyProtection="1">
      <alignment horizontal="center"/>
      <protection hidden="1"/>
    </xf>
    <xf numFmtId="0" fontId="0" fillId="2" borderId="0" xfId="0" applyFill="1" applyBorder="1" applyAlignment="1" applyProtection="1">
      <alignment horizontal="center"/>
      <protection hidden="1"/>
    </xf>
    <xf numFmtId="0" fontId="3" fillId="8" borderId="0" xfId="0" applyFont="1" applyFill="1" applyProtection="1">
      <protection hidden="1"/>
    </xf>
    <xf numFmtId="0" fontId="3" fillId="8" borderId="0" xfId="0" applyFont="1" applyFill="1" applyBorder="1" applyProtection="1">
      <protection hidden="1"/>
    </xf>
    <xf numFmtId="0" fontId="4" fillId="2" borderId="22" xfId="0" applyFont="1" applyFill="1" applyBorder="1" applyAlignment="1" applyProtection="1">
      <alignment horizontal="center"/>
      <protection hidden="1"/>
    </xf>
    <xf numFmtId="166" fontId="0" fillId="2" borderId="0" xfId="0" applyNumberFormat="1" applyFill="1" applyBorder="1" applyAlignment="1" applyProtection="1">
      <alignment horizontal="center" vertical="center"/>
      <protection hidden="1"/>
    </xf>
    <xf numFmtId="165" fontId="43" fillId="8" borderId="0" xfId="0" applyNumberFormat="1" applyFont="1" applyFill="1" applyBorder="1" applyAlignment="1" applyProtection="1">
      <alignment horizontal="center"/>
      <protection hidden="1"/>
    </xf>
    <xf numFmtId="165" fontId="43" fillId="8" borderId="0" xfId="0" applyNumberFormat="1" applyFont="1" applyFill="1" applyBorder="1" applyAlignment="1" applyProtection="1">
      <alignment horizontal="center" vertical="center"/>
      <protection hidden="1"/>
    </xf>
    <xf numFmtId="14" fontId="0" fillId="8" borderId="0" xfId="0" applyNumberFormat="1" applyFill="1" applyBorder="1" applyAlignment="1" applyProtection="1">
      <alignment horizontal="center"/>
      <protection hidden="1"/>
    </xf>
    <xf numFmtId="0" fontId="0" fillId="8" borderId="0" xfId="0" applyFill="1" applyBorder="1" applyAlignment="1" applyProtection="1">
      <alignment horizontal="center"/>
      <protection hidden="1"/>
    </xf>
    <xf numFmtId="165" fontId="0" fillId="8" borderId="0" xfId="0" applyNumberFormat="1" applyFill="1" applyBorder="1" applyAlignment="1" applyProtection="1">
      <alignment horizontal="center"/>
      <protection hidden="1"/>
    </xf>
    <xf numFmtId="14" fontId="0" fillId="8" borderId="0" xfId="0" applyNumberFormat="1" applyFill="1" applyBorder="1" applyProtection="1">
      <protection hidden="1"/>
    </xf>
    <xf numFmtId="0" fontId="33" fillId="8" borderId="0" xfId="0" applyFont="1" applyFill="1" applyBorder="1" applyAlignment="1" applyProtection="1">
      <alignment vertical="center"/>
      <protection hidden="1"/>
    </xf>
    <xf numFmtId="165" fontId="32" fillId="8" borderId="0" xfId="0" applyNumberFormat="1" applyFont="1" applyFill="1" applyBorder="1" applyAlignment="1" applyProtection="1">
      <alignment horizontal="left" vertical="center"/>
      <protection hidden="1"/>
    </xf>
    <xf numFmtId="0" fontId="0" fillId="0" borderId="0" xfId="0" applyBorder="1" applyProtection="1">
      <protection hidden="1"/>
    </xf>
    <xf numFmtId="0" fontId="0" fillId="2" borderId="24" xfId="0" applyFill="1" applyBorder="1" applyProtection="1">
      <protection hidden="1"/>
    </xf>
    <xf numFmtId="0" fontId="0" fillId="2" borderId="25" xfId="0" applyFill="1" applyBorder="1" applyProtection="1">
      <protection hidden="1"/>
    </xf>
    <xf numFmtId="168" fontId="0" fillId="8" borderId="0" xfId="0" applyNumberFormat="1" applyFill="1" applyBorder="1" applyProtection="1">
      <protection hidden="1"/>
    </xf>
    <xf numFmtId="166" fontId="1" fillId="2" borderId="27" xfId="0" applyNumberFormat="1" applyFont="1" applyFill="1" applyBorder="1" applyAlignment="1" applyProtection="1">
      <alignment horizontal="center"/>
      <protection hidden="1"/>
    </xf>
    <xf numFmtId="0" fontId="0" fillId="0" borderId="27" xfId="0" applyBorder="1" applyProtection="1">
      <protection hidden="1"/>
    </xf>
    <xf numFmtId="166" fontId="1" fillId="2" borderId="28" xfId="0" applyNumberFormat="1" applyFont="1" applyFill="1" applyBorder="1" applyAlignment="1" applyProtection="1">
      <protection hidden="1"/>
    </xf>
    <xf numFmtId="0" fontId="11" fillId="2" borderId="0" xfId="0" applyFont="1" applyFill="1" applyBorder="1" applyProtection="1">
      <protection hidden="1"/>
    </xf>
    <xf numFmtId="0" fontId="11" fillId="2" borderId="4" xfId="0" applyFont="1" applyFill="1" applyBorder="1" applyProtection="1">
      <protection hidden="1"/>
    </xf>
    <xf numFmtId="0" fontId="11" fillId="8" borderId="3" xfId="0" applyFont="1" applyFill="1" applyBorder="1" applyProtection="1">
      <protection hidden="1"/>
    </xf>
    <xf numFmtId="0" fontId="11" fillId="8" borderId="0" xfId="0" applyFont="1" applyFill="1" applyBorder="1" applyProtection="1">
      <protection hidden="1"/>
    </xf>
    <xf numFmtId="43" fontId="11" fillId="8" borderId="0" xfId="1" applyFont="1" applyFill="1" applyBorder="1" applyProtection="1">
      <protection hidden="1"/>
    </xf>
    <xf numFmtId="166" fontId="0" fillId="8" borderId="0" xfId="0" applyNumberFormat="1" applyFill="1" applyBorder="1" applyProtection="1">
      <protection hidden="1"/>
    </xf>
    <xf numFmtId="0" fontId="6" fillId="8" borderId="3" xfId="0" applyFont="1" applyFill="1" applyBorder="1" applyProtection="1">
      <protection hidden="1"/>
    </xf>
    <xf numFmtId="0" fontId="19" fillId="8" borderId="0" xfId="0" applyFont="1" applyFill="1" applyBorder="1" applyProtection="1">
      <protection hidden="1"/>
    </xf>
    <xf numFmtId="0" fontId="45" fillId="8" borderId="0" xfId="0" applyFont="1" applyFill="1" applyBorder="1" applyProtection="1">
      <protection hidden="1"/>
    </xf>
    <xf numFmtId="0" fontId="2" fillId="8" borderId="0" xfId="0" applyFont="1" applyFill="1" applyBorder="1" applyProtection="1">
      <protection hidden="1"/>
    </xf>
    <xf numFmtId="0" fontId="3" fillId="8" borderId="0" xfId="0" applyFont="1" applyFill="1" applyBorder="1" applyAlignment="1" applyProtection="1">
      <alignment horizontal="center" vertical="center"/>
      <protection hidden="1"/>
    </xf>
    <xf numFmtId="0" fontId="18" fillId="8" borderId="0" xfId="0" applyFont="1" applyFill="1" applyBorder="1" applyAlignment="1" applyProtection="1">
      <alignment vertical="center"/>
      <protection hidden="1"/>
    </xf>
    <xf numFmtId="0" fontId="3" fillId="8" borderId="0" xfId="0" applyFont="1" applyFill="1" applyBorder="1" applyAlignment="1" applyProtection="1">
      <alignment horizontal="left"/>
      <protection hidden="1"/>
    </xf>
    <xf numFmtId="0" fontId="3" fillId="8" borderId="0" xfId="0" applyFont="1" applyFill="1" applyBorder="1" applyAlignment="1" applyProtection="1">
      <alignment horizontal="center"/>
      <protection hidden="1"/>
    </xf>
    <xf numFmtId="170" fontId="2" fillId="8" borderId="0" xfId="0" applyNumberFormat="1" applyFont="1" applyFill="1" applyBorder="1" applyAlignment="1" applyProtection="1">
      <protection hidden="1"/>
    </xf>
    <xf numFmtId="0" fontId="14" fillId="8" borderId="0" xfId="0" applyFont="1" applyFill="1" applyBorder="1" applyAlignment="1" applyProtection="1">
      <alignment horizontal="left" vertical="center"/>
      <protection hidden="1"/>
    </xf>
    <xf numFmtId="0" fontId="14" fillId="8" borderId="0" xfId="0" applyFont="1" applyFill="1" applyBorder="1" applyProtection="1">
      <protection hidden="1"/>
    </xf>
    <xf numFmtId="14" fontId="0" fillId="8" borderId="0" xfId="0" applyNumberFormat="1" applyFont="1" applyFill="1" applyBorder="1" applyProtection="1">
      <protection hidden="1"/>
    </xf>
    <xf numFmtId="165" fontId="0" fillId="8" borderId="0" xfId="0" applyNumberFormat="1" applyFont="1" applyFill="1" applyBorder="1" applyAlignment="1" applyProtection="1">
      <alignment horizontal="center"/>
      <protection hidden="1"/>
    </xf>
    <xf numFmtId="0" fontId="26" fillId="8" borderId="0" xfId="0" applyFont="1" applyFill="1" applyBorder="1" applyAlignment="1" applyProtection="1">
      <alignment horizontal="left"/>
      <protection hidden="1"/>
    </xf>
    <xf numFmtId="0" fontId="0" fillId="2" borderId="0" xfId="0" applyFill="1" applyBorder="1" applyProtection="1">
      <protection locked="0" hidden="1"/>
    </xf>
    <xf numFmtId="0" fontId="0" fillId="2" borderId="0" xfId="0" applyFill="1" applyProtection="1">
      <protection locked="0" hidden="1"/>
    </xf>
    <xf numFmtId="0" fontId="11" fillId="2" borderId="0" xfId="0" applyFont="1" applyFill="1" applyProtection="1">
      <protection locked="0" hidden="1"/>
    </xf>
    <xf numFmtId="0" fontId="7" fillId="2" borderId="0" xfId="0" applyFont="1" applyFill="1" applyAlignment="1" applyProtection="1">
      <protection hidden="1"/>
    </xf>
    <xf numFmtId="14" fontId="0" fillId="0" borderId="0" xfId="0" applyNumberFormat="1" applyAlignment="1">
      <alignment horizontal="left"/>
    </xf>
    <xf numFmtId="0" fontId="39" fillId="8" borderId="0" xfId="0" applyFont="1" applyFill="1" applyBorder="1" applyAlignment="1" applyProtection="1">
      <alignment horizontal="center" vertical="center" wrapText="1"/>
      <protection hidden="1"/>
    </xf>
    <xf numFmtId="0" fontId="39" fillId="8" borderId="2" xfId="0" applyFont="1" applyFill="1" applyBorder="1" applyAlignment="1" applyProtection="1">
      <alignment horizontal="center" vertical="center" wrapText="1"/>
      <protection hidden="1"/>
    </xf>
    <xf numFmtId="0" fontId="38" fillId="8" borderId="17" xfId="0" applyFont="1" applyFill="1" applyBorder="1" applyAlignment="1" applyProtection="1">
      <alignment horizontal="center" vertical="center" wrapText="1"/>
      <protection hidden="1"/>
    </xf>
    <xf numFmtId="0" fontId="38" fillId="8" borderId="20" xfId="0" applyFont="1" applyFill="1" applyBorder="1" applyAlignment="1" applyProtection="1">
      <alignment horizontal="center" vertical="center" wrapText="1"/>
      <protection hidden="1"/>
    </xf>
    <xf numFmtId="0" fontId="38" fillId="8" borderId="19" xfId="0" applyFont="1" applyFill="1" applyBorder="1" applyAlignment="1" applyProtection="1">
      <alignment horizontal="center" vertical="center" wrapText="1"/>
      <protection hidden="1"/>
    </xf>
    <xf numFmtId="0" fontId="7" fillId="8" borderId="0" xfId="0" applyFont="1" applyFill="1" applyBorder="1" applyAlignment="1" applyProtection="1">
      <alignment horizontal="center" wrapText="1"/>
      <protection hidden="1"/>
    </xf>
    <xf numFmtId="0" fontId="7" fillId="8" borderId="4" xfId="0" applyFont="1" applyFill="1" applyBorder="1" applyAlignment="1" applyProtection="1">
      <alignment horizontal="center" wrapText="1"/>
      <protection hidden="1"/>
    </xf>
    <xf numFmtId="0" fontId="31" fillId="9" borderId="15" xfId="2" applyFont="1" applyFill="1" applyBorder="1" applyAlignment="1" applyProtection="1">
      <alignment horizontal="center" vertical="center"/>
      <protection hidden="1"/>
    </xf>
    <xf numFmtId="0" fontId="29" fillId="9" borderId="15" xfId="2" applyFont="1" applyFill="1" applyBorder="1" applyAlignment="1" applyProtection="1">
      <alignment horizontal="center" vertical="center"/>
      <protection hidden="1"/>
    </xf>
    <xf numFmtId="0" fontId="29" fillId="9" borderId="16" xfId="2" applyFont="1" applyFill="1" applyBorder="1" applyAlignment="1" applyProtection="1">
      <alignment horizontal="center" vertical="center"/>
      <protection hidden="1"/>
    </xf>
    <xf numFmtId="0" fontId="7" fillId="8" borderId="3" xfId="0" applyFont="1" applyFill="1" applyBorder="1" applyAlignment="1" applyProtection="1">
      <alignment horizontal="center" wrapText="1"/>
      <protection hidden="1"/>
    </xf>
    <xf numFmtId="0" fontId="34" fillId="8" borderId="0" xfId="0" applyFont="1" applyFill="1" applyBorder="1" applyAlignment="1" applyProtection="1">
      <alignment horizontal="left" vertical="center"/>
      <protection hidden="1"/>
    </xf>
    <xf numFmtId="0" fontId="34" fillId="8" borderId="4" xfId="0" applyFont="1" applyFill="1" applyBorder="1" applyAlignment="1" applyProtection="1">
      <alignment horizontal="left" vertical="center"/>
      <protection hidden="1"/>
    </xf>
    <xf numFmtId="0" fontId="27" fillId="8" borderId="3" xfId="2" applyFill="1" applyBorder="1" applyAlignment="1" applyProtection="1">
      <alignment horizontal="center"/>
      <protection hidden="1"/>
    </xf>
    <xf numFmtId="0" fontId="27" fillId="8" borderId="0" xfId="2" applyFill="1" applyBorder="1" applyAlignment="1" applyProtection="1">
      <alignment horizontal="center"/>
      <protection hidden="1"/>
    </xf>
    <xf numFmtId="0" fontId="34" fillId="8" borderId="3" xfId="0" applyFont="1" applyFill="1" applyBorder="1" applyAlignment="1" applyProtection="1">
      <alignment horizontal="left" vertical="center"/>
      <protection hidden="1"/>
    </xf>
    <xf numFmtId="0" fontId="30" fillId="9" borderId="14" xfId="0" applyFont="1" applyFill="1" applyBorder="1" applyAlignment="1" applyProtection="1">
      <alignment horizontal="center" vertical="center"/>
      <protection hidden="1"/>
    </xf>
    <xf numFmtId="0" fontId="30" fillId="9" borderId="15" xfId="0" applyFont="1" applyFill="1" applyBorder="1" applyAlignment="1" applyProtection="1">
      <alignment horizontal="center" vertical="center"/>
      <protection hidden="1"/>
    </xf>
    <xf numFmtId="0" fontId="42" fillId="9" borderId="15" xfId="0" applyFont="1" applyFill="1" applyBorder="1" applyAlignment="1" applyProtection="1">
      <alignment horizontal="center" vertical="center"/>
      <protection hidden="1"/>
    </xf>
    <xf numFmtId="0" fontId="31" fillId="9" borderId="0" xfId="2" applyFont="1" applyFill="1" applyBorder="1" applyAlignment="1" applyProtection="1">
      <alignment horizontal="center" vertical="center"/>
      <protection hidden="1"/>
    </xf>
    <xf numFmtId="0" fontId="9" fillId="2" borderId="0" xfId="0" applyFont="1" applyFill="1" applyAlignment="1" applyProtection="1">
      <alignment horizontal="left"/>
      <protection hidden="1"/>
    </xf>
    <xf numFmtId="0" fontId="30" fillId="9" borderId="0" xfId="0" applyFont="1" applyFill="1" applyAlignment="1" applyProtection="1">
      <alignment horizontal="left" vertical="center"/>
      <protection hidden="1"/>
    </xf>
    <xf numFmtId="0" fontId="27" fillId="2" borderId="0" xfId="2" applyFill="1" applyAlignment="1" applyProtection="1">
      <alignment horizontal="center"/>
      <protection hidden="1"/>
    </xf>
    <xf numFmtId="165" fontId="44" fillId="8" borderId="0" xfId="0" applyNumberFormat="1" applyFont="1" applyFill="1" applyBorder="1" applyAlignment="1" applyProtection="1">
      <alignment horizontal="center" vertical="center"/>
      <protection hidden="1"/>
    </xf>
    <xf numFmtId="0" fontId="44" fillId="8" borderId="8" xfId="0" applyFont="1" applyFill="1" applyBorder="1" applyAlignment="1" applyProtection="1">
      <alignment horizontal="center" vertical="center"/>
      <protection locked="0" hidden="1"/>
    </xf>
    <xf numFmtId="0" fontId="44" fillId="8" borderId="12" xfId="0" applyFont="1" applyFill="1" applyBorder="1" applyAlignment="1" applyProtection="1">
      <alignment horizontal="center" vertical="center"/>
      <protection locked="0" hidden="1"/>
    </xf>
    <xf numFmtId="0" fontId="44" fillId="8" borderId="9" xfId="0" applyFont="1" applyFill="1" applyBorder="1" applyAlignment="1" applyProtection="1">
      <alignment horizontal="center" vertical="center"/>
      <protection locked="0" hidden="1"/>
    </xf>
    <xf numFmtId="0" fontId="44" fillId="8" borderId="10" xfId="0" applyFont="1" applyFill="1" applyBorder="1" applyAlignment="1" applyProtection="1">
      <alignment horizontal="center" vertical="center"/>
      <protection locked="0" hidden="1"/>
    </xf>
    <xf numFmtId="0" fontId="44" fillId="8" borderId="13" xfId="0" applyFont="1" applyFill="1" applyBorder="1" applyAlignment="1" applyProtection="1">
      <alignment horizontal="center" vertical="center"/>
      <protection locked="0" hidden="1"/>
    </xf>
    <xf numFmtId="0" fontId="44" fillId="8" borderId="11" xfId="0" applyFont="1" applyFill="1" applyBorder="1" applyAlignment="1" applyProtection="1">
      <alignment horizontal="center" vertical="center"/>
      <protection locked="0" hidden="1"/>
    </xf>
    <xf numFmtId="0" fontId="44" fillId="8" borderId="0" xfId="0" applyFont="1" applyFill="1" applyBorder="1" applyAlignment="1" applyProtection="1">
      <alignment horizontal="right" vertical="center"/>
      <protection hidden="1"/>
    </xf>
    <xf numFmtId="170" fontId="2" fillId="8" borderId="13" xfId="0" applyNumberFormat="1" applyFont="1" applyFill="1" applyBorder="1" applyAlignment="1" applyProtection="1">
      <alignment horizontal="center"/>
      <protection locked="0" hidden="1"/>
    </xf>
    <xf numFmtId="0" fontId="44" fillId="8" borderId="0" xfId="0" applyFont="1" applyFill="1" applyBorder="1" applyAlignment="1" applyProtection="1">
      <alignment horizontal="center" vertical="center"/>
      <protection hidden="1"/>
    </xf>
    <xf numFmtId="0" fontId="34" fillId="8" borderId="0" xfId="0" applyFont="1" applyFill="1" applyBorder="1" applyAlignment="1" applyProtection="1">
      <alignment horizontal="right" vertical="center"/>
      <protection hidden="1"/>
    </xf>
    <xf numFmtId="0" fontId="44" fillId="8" borderId="0" xfId="0" applyFont="1" applyFill="1" applyBorder="1" applyAlignment="1" applyProtection="1">
      <alignment horizontal="right" vertical="center" wrapText="1"/>
      <protection hidden="1"/>
    </xf>
    <xf numFmtId="0" fontId="3" fillId="8" borderId="0" xfId="0" applyFont="1" applyFill="1" applyBorder="1" applyAlignment="1" applyProtection="1">
      <alignment horizontal="left"/>
      <protection hidden="1"/>
    </xf>
    <xf numFmtId="0" fontId="1" fillId="8" borderId="0" xfId="0" applyFont="1" applyFill="1" applyBorder="1" applyAlignment="1" applyProtection="1">
      <alignment horizontal="center"/>
      <protection hidden="1"/>
    </xf>
    <xf numFmtId="0" fontId="14" fillId="6" borderId="0" xfId="0" applyFont="1" applyFill="1" applyBorder="1" applyAlignment="1" applyProtection="1">
      <alignment horizontal="center"/>
      <protection hidden="1"/>
    </xf>
    <xf numFmtId="0" fontId="4" fillId="2" borderId="21" xfId="0" applyFont="1" applyFill="1" applyBorder="1" applyAlignment="1" applyProtection="1">
      <alignment horizontal="center"/>
      <protection hidden="1"/>
    </xf>
    <xf numFmtId="0" fontId="4" fillId="2" borderId="22" xfId="0" applyFont="1" applyFill="1" applyBorder="1" applyAlignment="1" applyProtection="1">
      <alignment horizontal="center"/>
      <protection hidden="1"/>
    </xf>
    <xf numFmtId="0" fontId="0" fillId="2" borderId="24" xfId="0" applyFill="1" applyBorder="1" applyAlignment="1" applyProtection="1">
      <alignment horizontal="center" vertical="center"/>
      <protection hidden="1"/>
    </xf>
    <xf numFmtId="0" fontId="0" fillId="2" borderId="0" xfId="0" applyFill="1" applyBorder="1" applyAlignment="1" applyProtection="1">
      <alignment horizontal="center" vertical="center"/>
      <protection hidden="1"/>
    </xf>
    <xf numFmtId="0" fontId="4" fillId="2" borderId="23" xfId="0" applyFont="1" applyFill="1" applyBorder="1" applyAlignment="1" applyProtection="1">
      <alignment horizontal="center"/>
      <protection hidden="1"/>
    </xf>
    <xf numFmtId="166" fontId="0" fillId="2" borderId="0" xfId="0" applyNumberFormat="1" applyFill="1" applyBorder="1" applyAlignment="1" applyProtection="1">
      <alignment horizontal="center" vertical="center"/>
      <protection hidden="1"/>
    </xf>
    <xf numFmtId="166" fontId="0" fillId="2" borderId="25" xfId="0" applyNumberFormat="1" applyFill="1" applyBorder="1" applyAlignment="1" applyProtection="1">
      <alignment horizontal="center" vertical="center"/>
      <protection hidden="1"/>
    </xf>
    <xf numFmtId="0" fontId="0" fillId="8" borderId="0" xfId="0" applyFill="1" applyBorder="1" applyAlignment="1" applyProtection="1">
      <alignment horizontal="center"/>
      <protection hidden="1"/>
    </xf>
    <xf numFmtId="0" fontId="7" fillId="2" borderId="26" xfId="0" applyFont="1" applyFill="1" applyBorder="1" applyAlignment="1" applyProtection="1">
      <alignment horizontal="center" vertical="center"/>
      <protection hidden="1"/>
    </xf>
    <xf numFmtId="0" fontId="7" fillId="2" borderId="27" xfId="0" applyFont="1" applyFill="1" applyBorder="1" applyAlignment="1" applyProtection="1">
      <alignment horizontal="center" vertical="center"/>
      <protection hidden="1"/>
    </xf>
    <xf numFmtId="165" fontId="13" fillId="8" borderId="0" xfId="0" applyNumberFormat="1" applyFont="1" applyFill="1" applyBorder="1" applyAlignment="1" applyProtection="1">
      <alignment horizontal="center" vertical="center"/>
      <protection hidden="1"/>
    </xf>
    <xf numFmtId="165" fontId="9" fillId="8" borderId="0" xfId="0" applyNumberFormat="1" applyFont="1" applyFill="1" applyBorder="1" applyAlignment="1" applyProtection="1">
      <alignment horizontal="center" vertical="center"/>
      <protection hidden="1"/>
    </xf>
    <xf numFmtId="167" fontId="2" fillId="8" borderId="0" xfId="0" applyNumberFormat="1" applyFont="1" applyFill="1" applyBorder="1" applyAlignment="1" applyProtection="1">
      <alignment horizontal="center"/>
      <protection hidden="1"/>
    </xf>
    <xf numFmtId="0" fontId="20" fillId="4" borderId="0" xfId="0" applyFont="1" applyFill="1" applyBorder="1" applyAlignment="1" applyProtection="1">
      <alignment horizontal="center" vertical="center"/>
      <protection hidden="1"/>
    </xf>
    <xf numFmtId="0" fontId="31" fillId="9" borderId="30" xfId="2" applyFont="1" applyFill="1" applyBorder="1" applyAlignment="1" applyProtection="1">
      <alignment horizontal="center" vertical="center"/>
      <protection locked="0" hidden="1"/>
    </xf>
    <xf numFmtId="0" fontId="31" fillId="9" borderId="31" xfId="2" applyFont="1" applyFill="1" applyBorder="1" applyAlignment="1" applyProtection="1">
      <alignment horizontal="center" vertical="center"/>
      <protection locked="0" hidden="1"/>
    </xf>
    <xf numFmtId="0" fontId="30" fillId="9" borderId="29" xfId="0" applyFont="1" applyFill="1" applyBorder="1" applyAlignment="1" applyProtection="1">
      <alignment horizontal="left"/>
      <protection locked="0" hidden="1"/>
    </xf>
    <xf numFmtId="0" fontId="30" fillId="9" borderId="30" xfId="0" applyFont="1" applyFill="1" applyBorder="1" applyAlignment="1" applyProtection="1">
      <alignment horizontal="left"/>
      <protection locked="0" hidden="1"/>
    </xf>
    <xf numFmtId="0" fontId="19" fillId="2" borderId="0" xfId="0" applyFont="1" applyFill="1" applyBorder="1" applyAlignment="1" applyProtection="1">
      <alignment horizontal="right"/>
      <protection hidden="1"/>
    </xf>
    <xf numFmtId="166" fontId="21" fillId="2" borderId="0" xfId="0" applyNumberFormat="1" applyFont="1" applyFill="1" applyBorder="1" applyAlignment="1" applyProtection="1">
      <alignment horizontal="left" vertical="center"/>
      <protection hidden="1"/>
    </xf>
    <xf numFmtId="0" fontId="30" fillId="9" borderId="29" xfId="0" applyFont="1" applyFill="1" applyBorder="1" applyAlignment="1" applyProtection="1">
      <alignment horizontal="left" vertical="center"/>
      <protection locked="0" hidden="1"/>
    </xf>
    <xf numFmtId="0" fontId="30" fillId="9" borderId="30" xfId="0" applyFont="1" applyFill="1" applyBorder="1" applyAlignment="1" applyProtection="1">
      <alignment horizontal="left" vertical="center"/>
      <protection locked="0" hidden="1"/>
    </xf>
    <xf numFmtId="0" fontId="46" fillId="8" borderId="0" xfId="0" applyFont="1" applyFill="1" applyBorder="1" applyAlignment="1" applyProtection="1">
      <alignment horizontal="center" vertical="top"/>
      <protection hidden="1"/>
    </xf>
    <xf numFmtId="0" fontId="46" fillId="8" borderId="0" xfId="0" applyFont="1" applyFill="1" applyBorder="1" applyAlignment="1" applyProtection="1">
      <alignment horizontal="center"/>
      <protection hidden="1"/>
    </xf>
    <xf numFmtId="0" fontId="46" fillId="8" borderId="0" xfId="0" applyFont="1" applyFill="1" applyBorder="1" applyAlignment="1" applyProtection="1">
      <alignment horizontal="center" vertical="center"/>
      <protection hidden="1"/>
    </xf>
    <xf numFmtId="0" fontId="7" fillId="8" borderId="0" xfId="0" applyFont="1" applyFill="1" applyBorder="1" applyAlignment="1" applyProtection="1">
      <alignment horizontal="center"/>
      <protection hidden="1"/>
    </xf>
    <xf numFmtId="165" fontId="8" fillId="8" borderId="0" xfId="0" applyNumberFormat="1" applyFont="1" applyFill="1" applyBorder="1" applyAlignment="1" applyProtection="1">
      <alignment horizontal="center" vertical="center"/>
      <protection hidden="1"/>
    </xf>
    <xf numFmtId="165" fontId="8" fillId="8" borderId="2" xfId="0" applyNumberFormat="1" applyFont="1" applyFill="1" applyBorder="1" applyAlignment="1" applyProtection="1">
      <alignment horizontal="center" vertical="center"/>
      <protection hidden="1"/>
    </xf>
    <xf numFmtId="0" fontId="30" fillId="9" borderId="29" xfId="0" applyFont="1" applyFill="1" applyBorder="1" applyProtection="1">
      <protection hidden="1"/>
    </xf>
    <xf numFmtId="0" fontId="30" fillId="9" borderId="30" xfId="0" applyFont="1" applyFill="1" applyBorder="1" applyProtection="1">
      <protection hidden="1"/>
    </xf>
    <xf numFmtId="0" fontId="31" fillId="9" borderId="30" xfId="2" applyFont="1" applyFill="1" applyBorder="1" applyAlignment="1" applyProtection="1">
      <alignment horizontal="center" vertical="center"/>
      <protection hidden="1"/>
    </xf>
    <xf numFmtId="0" fontId="31" fillId="9" borderId="31" xfId="2" applyFont="1" applyFill="1" applyBorder="1" applyAlignment="1" applyProtection="1">
      <alignment horizontal="center" vertical="center"/>
      <protection hidden="1"/>
    </xf>
    <xf numFmtId="0" fontId="47" fillId="9" borderId="29" xfId="2" applyFont="1" applyFill="1" applyBorder="1" applyAlignment="1" applyProtection="1">
      <alignment horizontal="left" vertical="center"/>
      <protection locked="0" hidden="1"/>
    </xf>
    <xf numFmtId="0" fontId="47" fillId="9" borderId="30" xfId="2" applyFont="1" applyFill="1" applyBorder="1" applyAlignment="1" applyProtection="1">
      <alignment horizontal="left" vertical="center"/>
      <protection locked="0" hidden="1"/>
    </xf>
    <xf numFmtId="0" fontId="7" fillId="2" borderId="0" xfId="0" applyFont="1" applyFill="1" applyBorder="1" applyAlignment="1" applyProtection="1">
      <alignment horizontal="center"/>
      <protection hidden="1"/>
    </xf>
    <xf numFmtId="0" fontId="22" fillId="3" borderId="0" xfId="0" applyFont="1" applyFill="1" applyBorder="1" applyAlignment="1" applyProtection="1">
      <alignment horizontal="center" vertical="center"/>
      <protection hidden="1"/>
    </xf>
    <xf numFmtId="166" fontId="23" fillId="2" borderId="0" xfId="0" applyNumberFormat="1" applyFont="1" applyFill="1" applyBorder="1" applyAlignment="1" applyProtection="1">
      <alignment horizontal="left" vertical="center"/>
      <protection hidden="1"/>
    </xf>
    <xf numFmtId="0" fontId="20" fillId="5" borderId="0" xfId="0" applyFont="1" applyFill="1" applyBorder="1" applyAlignment="1" applyProtection="1">
      <alignment horizontal="center" vertical="center"/>
      <protection hidden="1"/>
    </xf>
    <xf numFmtId="0" fontId="16" fillId="2" borderId="0" xfId="0" applyFont="1" applyFill="1" applyBorder="1" applyAlignment="1" applyProtection="1">
      <alignment horizontal="center" vertical="center" wrapText="1"/>
      <protection hidden="1"/>
    </xf>
    <xf numFmtId="0" fontId="22" fillId="7" borderId="0" xfId="0" applyFont="1" applyFill="1" applyBorder="1" applyAlignment="1" applyProtection="1">
      <alignment horizontal="center" vertical="center"/>
      <protection hidden="1"/>
    </xf>
  </cellXfs>
  <cellStyles count="3">
    <cellStyle name="Comma" xfId="1" builtinId="3"/>
    <cellStyle name="Hyperlink" xfId="2" builtinId="8"/>
    <cellStyle name="Normal" xfId="0" builtinId="0"/>
  </cellStyles>
  <dxfs count="33">
    <dxf>
      <numFmt numFmtId="166" formatCode="[$₹-4009]\ #,##0"/>
    </dxf>
    <dxf>
      <numFmt numFmtId="166" formatCode="[$₹-4009]\ #,##0"/>
    </dxf>
    <dxf>
      <numFmt numFmtId="166" formatCode="[$₹-4009]\ #,##0"/>
    </dxf>
    <dxf>
      <numFmt numFmtId="166" formatCode="[$₹-4009]\ #,##0"/>
    </dxf>
    <dxf>
      <numFmt numFmtId="165" formatCode="[$₹-4009]\ #,##0.00"/>
      <fill>
        <patternFill patternType="none">
          <fgColor indexed="64"/>
          <bgColor auto="1"/>
        </patternFill>
      </fill>
    </dxf>
    <dxf>
      <numFmt numFmtId="165" formatCode="[$₹-4009]\ #,##0.00"/>
      <fill>
        <patternFill patternType="none">
          <fgColor indexed="64"/>
          <bgColor auto="1"/>
        </patternFill>
      </fill>
    </dxf>
    <dxf>
      <numFmt numFmtId="166" formatCode="[$₹-4009]\ #,##0"/>
      <fill>
        <patternFill patternType="none">
          <fgColor indexed="64"/>
          <bgColor indexed="65"/>
        </patternFill>
      </fill>
      <alignment horizontal="center" vertical="bottom" textRotation="0" wrapText="0" indent="0" justifyLastLine="0" shrinkToFit="0" readingOrder="0"/>
    </dxf>
    <dxf>
      <numFmt numFmtId="165" formatCode="[$₹-4009]\ #,##0.00"/>
      <fill>
        <patternFill patternType="none">
          <fgColor indexed="64"/>
          <bgColor auto="1"/>
        </patternFill>
      </fill>
      <alignment horizontal="center" vertical="bottom" textRotation="0" wrapText="0" indent="0" justifyLastLine="0" shrinkToFit="0" readingOrder="0"/>
    </dxf>
    <dxf>
      <numFmt numFmtId="165" formatCode="[$₹-4009]\ #,##0.00"/>
      <fill>
        <patternFill patternType="none">
          <fgColor indexed="64"/>
          <bgColor auto="1"/>
        </patternFill>
      </fill>
    </dxf>
    <dxf>
      <numFmt numFmtId="165" formatCode="[$₹-4009]\ #,##0.00"/>
      <fill>
        <patternFill patternType="none">
          <fgColor indexed="64"/>
          <bgColor auto="1"/>
        </patternFill>
      </fill>
      <alignment horizontal="center" vertical="bottom" textRotation="0" wrapText="0" indent="0" justifyLastLine="0" shrinkToFit="0" readingOrder="0"/>
    </dxf>
    <dxf>
      <numFmt numFmtId="0" formatCode="General"/>
      <fill>
        <patternFill patternType="none">
          <fgColor indexed="64"/>
          <bgColor auto="1"/>
        </patternFill>
      </fill>
      <alignment horizontal="center" vertical="bottom" textRotation="0" wrapText="0" indent="0" justifyLastLine="0" shrinkToFit="0" readingOrder="0"/>
    </dxf>
    <dxf>
      <numFmt numFmtId="169" formatCode="[$-409]mmm\-yy;@"/>
      <fill>
        <patternFill patternType="none">
          <fgColor indexed="64"/>
          <bgColor auto="1"/>
        </patternFill>
      </fill>
      <alignment horizontal="center" vertical="bottom" textRotation="0" wrapText="0" indent="0" justifyLastLine="0" shrinkToFit="0" readingOrder="0"/>
    </dxf>
    <dxf>
      <numFmt numFmtId="169" formatCode="[$-409]mmm\-yy;@"/>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dxf>
    <dxf>
      <font>
        <color rgb="FFC00000"/>
      </font>
    </dxf>
    <dxf>
      <font>
        <color rgb="FF00B050"/>
      </font>
    </dxf>
    <dxf>
      <font>
        <b/>
        <i val="0"/>
        <color rgb="FF00B050"/>
      </font>
      <fill>
        <patternFill patternType="solid">
          <bgColor theme="4" tint="0.79998168889431442"/>
        </patternFill>
      </fill>
    </dxf>
    <dxf>
      <font>
        <b/>
        <i val="0"/>
        <color rgb="FFFF0000"/>
      </font>
      <fill>
        <patternFill>
          <bgColor theme="4" tint="0.79998168889431442"/>
        </patternFill>
      </fill>
    </dxf>
    <dxf>
      <font>
        <color rgb="FFC00000"/>
      </font>
      <fill>
        <patternFill>
          <bgColor theme="0"/>
        </patternFill>
      </fill>
    </dxf>
    <dxf>
      <fill>
        <patternFill>
          <bgColor theme="0"/>
        </patternFill>
      </fill>
    </dxf>
    <dxf>
      <font>
        <color theme="0"/>
      </font>
      <fill>
        <patternFill>
          <bgColor theme="0"/>
        </patternFill>
      </fill>
    </dxf>
    <dxf>
      <fill>
        <patternFill>
          <bgColor rgb="FF00B050"/>
        </patternFill>
      </fill>
    </dxf>
    <dxf>
      <font>
        <color theme="0"/>
      </font>
      <fill>
        <patternFill>
          <bgColor rgb="FFFF0000"/>
        </patternFill>
      </fill>
    </dxf>
    <dxf>
      <font>
        <strike val="0"/>
        <outline val="0"/>
        <shadow val="0"/>
        <u val="none"/>
        <vertAlign val="baseline"/>
        <sz val="12"/>
        <color theme="1"/>
        <name val="Calibri"/>
        <scheme val="minor"/>
      </font>
      <alignment horizontal="center" vertical="center" textRotation="0" wrapText="1" indent="0" justifyLastLine="0" shrinkToFit="0" readingOrder="0"/>
      <protection locked="0" hidden="1"/>
    </dxf>
    <dxf>
      <font>
        <strike val="0"/>
        <outline val="0"/>
        <shadow val="0"/>
        <u val="none"/>
        <vertAlign val="baseline"/>
        <sz val="14"/>
        <color theme="1"/>
        <name val="Calibri"/>
        <scheme val="minor"/>
      </font>
      <alignment horizontal="center" vertical="center" textRotation="0" wrapText="0" indent="0" justifyLastLine="0" shrinkToFit="0" readingOrder="0"/>
      <protection locked="0" hidden="1"/>
    </dxf>
    <dxf>
      <font>
        <strike val="0"/>
        <outline val="0"/>
        <shadow val="0"/>
        <u val="none"/>
        <vertAlign val="baseline"/>
        <sz val="14"/>
        <color theme="1"/>
        <name val="Calibri"/>
        <scheme val="minor"/>
      </font>
      <alignment horizontal="center" vertical="center" textRotation="0" wrapText="0" indent="0" justifyLastLine="0" shrinkToFit="0" readingOrder="0"/>
      <protection locked="0" hidden="1"/>
    </dxf>
    <dxf>
      <font>
        <strike val="0"/>
        <outline val="0"/>
        <shadow val="0"/>
        <u val="none"/>
        <vertAlign val="baseline"/>
        <sz val="14"/>
        <color theme="1"/>
        <name val="Calibri"/>
        <scheme val="minor"/>
      </font>
      <alignment horizontal="center" vertical="center" textRotation="0" wrapText="0" indent="0" justifyLastLine="0" shrinkToFit="0" readingOrder="0"/>
      <protection locked="0" hidden="1"/>
    </dxf>
    <dxf>
      <font>
        <strike val="0"/>
        <outline val="0"/>
        <shadow val="0"/>
        <u val="none"/>
        <vertAlign val="baseline"/>
        <sz val="14"/>
        <color theme="1"/>
        <name val="Calibri"/>
        <scheme val="minor"/>
      </font>
      <alignment horizontal="center" vertical="center" textRotation="0" wrapText="0" indent="0" justifyLastLine="0" shrinkToFit="0" readingOrder="0"/>
      <protection locked="0" hidden="1"/>
    </dxf>
    <dxf>
      <font>
        <strike val="0"/>
        <outline val="0"/>
        <shadow val="0"/>
        <u val="none"/>
        <vertAlign val="baseline"/>
        <sz val="14"/>
        <color theme="1"/>
        <name val="Calibri"/>
        <scheme val="minor"/>
      </font>
      <numFmt numFmtId="165" formatCode="[$₹-4009]\ #,##0.00"/>
      <alignment horizontal="center" vertical="center" textRotation="0" wrapText="0" indent="0" justifyLastLine="0" shrinkToFit="0" readingOrder="0"/>
      <protection locked="0" hidden="1"/>
    </dxf>
    <dxf>
      <font>
        <strike val="0"/>
        <outline val="0"/>
        <shadow val="0"/>
        <u val="none"/>
        <vertAlign val="baseline"/>
        <sz val="14"/>
        <color theme="1"/>
        <name val="Calibri"/>
        <scheme val="minor"/>
      </font>
      <alignment horizontal="left" vertical="center" textRotation="0" wrapText="0" indent="0" justifyLastLine="0" shrinkToFit="0" readingOrder="0"/>
      <protection locked="0" hidden="1"/>
    </dxf>
    <dxf>
      <font>
        <strike val="0"/>
        <outline val="0"/>
        <shadow val="0"/>
        <u val="none"/>
        <vertAlign val="baseline"/>
        <sz val="14"/>
        <color theme="1"/>
        <name val="Calibri"/>
        <scheme val="minor"/>
      </font>
      <numFmt numFmtId="168" formatCode="[$-409]d\-mmm\-yyyy;@"/>
      <alignment horizontal="center" vertical="center" textRotation="0" wrapText="0" indent="0" justifyLastLine="0" shrinkToFit="0" readingOrder="0"/>
      <protection locked="0" hidden="1"/>
    </dxf>
    <dxf>
      <font>
        <strike val="0"/>
        <outline val="0"/>
        <shadow val="0"/>
        <u val="none"/>
        <vertAlign val="baseline"/>
        <sz val="14"/>
        <color theme="1"/>
        <name val="Calibri"/>
        <scheme val="minor"/>
      </font>
      <alignment horizontal="center" vertical="center" textRotation="0" wrapText="0" indent="0" justifyLastLine="0" shrinkToFit="0" readingOrder="0"/>
      <protection locked="0" hidden="1"/>
    </dxf>
    <dxf>
      <font>
        <strike val="0"/>
        <outline val="0"/>
        <shadow val="0"/>
        <u val="none"/>
        <vertAlign val="baseline"/>
        <sz val="18"/>
        <color theme="1"/>
        <name val="Calibri"/>
        <scheme val="minor"/>
      </font>
      <alignment horizontal="center" vertical="center" textRotation="0" wrapText="0" indent="0" justifyLastLine="0" shrinkToFit="0" readingOrder="0"/>
      <protection locked="0" hidden="1"/>
    </dxf>
  </dxfs>
  <tableStyles count="0" defaultTableStyle="TableStyleMedium2" defaultPivotStyle="PivotStyleLight16"/>
  <colors>
    <mruColors>
      <color rgb="FF95D3DF"/>
      <color rgb="FF56DC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slicerCache" Target="slicerCaches/slicerCache7.xml"/><Relationship Id="rId18"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microsoft.com/office/2007/relationships/slicerCache" Target="slicerCaches/slicerCache5.xml"/><Relationship Id="rId5" Type="http://schemas.openxmlformats.org/officeDocument/2006/relationships/worksheet" Target="worksheets/sheet5.xml"/><Relationship Id="rId15" Type="http://schemas.openxmlformats.org/officeDocument/2006/relationships/theme" Target="theme/theme1.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microsoft.com/office/2007/relationships/slicerCache" Target="slicerCaches/slicerCache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[indzara_Personal_Finance_Manager.xlsx]pivot_tables!PT_Income</c:name>
    <c:fmtId val="19"/>
  </c:pivotSource>
  <c:chart>
    <c:autoTitleDeleted val="1"/>
    <c:pivotFmts>
      <c:pivotFmt>
        <c:idx val="0"/>
        <c:spPr>
          <a:solidFill>
            <a:schemeClr val="accent6"/>
          </a:solidFill>
          <a:ln w="19050">
            <a:solidFill>
              <a:schemeClr val="lt1"/>
            </a:solidFill>
          </a:ln>
          <a:effectLst/>
        </c:spPr>
      </c:pivotFmt>
      <c:pivotFmt>
        <c:idx val="1"/>
        <c:spPr>
          <a:solidFill>
            <a:schemeClr val="accent6"/>
          </a:solidFill>
          <a:ln w="19050">
            <a:solidFill>
              <a:schemeClr val="lt1"/>
            </a:solidFill>
          </a:ln>
          <a:effectLst/>
        </c:spPr>
      </c:pivotFmt>
      <c:pivotFmt>
        <c:idx val="2"/>
        <c:spPr>
          <a:solidFill>
            <a:schemeClr val="accent6"/>
          </a:solidFill>
          <a:ln w="19050">
            <a:solidFill>
              <a:schemeClr val="lt1"/>
            </a:solidFill>
          </a:ln>
          <a:effectLst/>
        </c:spPr>
      </c:pivotFmt>
      <c:pivotFmt>
        <c:idx val="3"/>
        <c:spPr>
          <a:solidFill>
            <a:schemeClr val="accent6"/>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extLst>
        </c:dLbl>
      </c:pivotFmt>
      <c:pivotFmt>
        <c:idx val="4"/>
        <c:spPr>
          <a:solidFill>
            <a:schemeClr val="accent6"/>
          </a:solidFill>
          <a:ln w="19050">
            <a:solidFill>
              <a:schemeClr val="lt1"/>
            </a:solidFill>
          </a:ln>
          <a:effectLst/>
        </c:spPr>
      </c:pivotFmt>
      <c:pivotFmt>
        <c:idx val="5"/>
        <c:spPr>
          <a:solidFill>
            <a:schemeClr val="accent6"/>
          </a:solidFill>
          <a:ln w="19050">
            <a:solidFill>
              <a:schemeClr val="lt1"/>
            </a:solidFill>
          </a:ln>
          <a:effectLst/>
        </c:spPr>
      </c:pivotFmt>
      <c:pivotFmt>
        <c:idx val="6"/>
        <c:spPr>
          <a:solidFill>
            <a:schemeClr val="accent6"/>
          </a:solidFill>
          <a:ln w="19050">
            <a:solidFill>
              <a:schemeClr val="lt1"/>
            </a:solidFill>
          </a:ln>
          <a:effectLst/>
        </c:spPr>
      </c:pivotFmt>
      <c:pivotFmt>
        <c:idx val="7"/>
        <c:spPr>
          <a:solidFill>
            <a:schemeClr val="accent6"/>
          </a:solidFill>
          <a:ln w="19050">
            <a:solidFill>
              <a:schemeClr val="lt1"/>
            </a:solidFill>
          </a:ln>
          <a:effectLst/>
        </c:spPr>
      </c:pivotFmt>
      <c:pivotFmt>
        <c:idx val="8"/>
        <c:spPr>
          <a:solidFill>
            <a:schemeClr val="accent6"/>
          </a:solidFill>
          <a:ln w="19050">
            <a:solidFill>
              <a:schemeClr val="lt1"/>
            </a:solidFill>
          </a:ln>
          <a:effectLst/>
        </c:spPr>
      </c:pivotFmt>
    </c:pivotFmts>
    <c:plotArea>
      <c:layout>
        <c:manualLayout>
          <c:layoutTarget val="inner"/>
          <c:xMode val="edge"/>
          <c:yMode val="edge"/>
          <c:x val="0.29734738914846753"/>
          <c:y val="0.11149449225969266"/>
          <c:w val="0.49645866173661163"/>
          <c:h val="0.86074048569366235"/>
        </c:manualLayout>
      </c:layout>
      <c:pieChart>
        <c:varyColors val="1"/>
        <c:ser>
          <c:idx val="0"/>
          <c:order val="0"/>
          <c:tx>
            <c:strRef>
              <c:f>pivot_tables!$K$4</c:f>
              <c:strCache>
                <c:ptCount val="1"/>
                <c:pt idx="0">
                  <c:v>Total</c:v>
                </c:pt>
              </c:strCache>
            </c:strRef>
          </c:tx>
          <c:dPt>
            <c:idx val="0"/>
            <c:bubble3D val="0"/>
            <c:spPr>
              <a:solidFill>
                <a:schemeClr val="accent6"/>
              </a:solidFill>
              <a:ln w="19050">
                <a:solidFill>
                  <a:schemeClr val="lt1"/>
                </a:solidFill>
              </a:ln>
              <a:effectLst/>
            </c:spPr>
          </c:dPt>
          <c:dPt>
            <c:idx val="1"/>
            <c:bubble3D val="0"/>
            <c:spPr>
              <a:solidFill>
                <a:schemeClr val="accent5"/>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pivot_tables!$J$5</c:f>
              <c:strCache>
                <c:ptCount val="1"/>
                <c:pt idx="0">
                  <c:v>Grand Total</c:v>
                </c:pt>
              </c:strCache>
            </c:strRef>
          </c:cat>
          <c:val>
            <c:numRef>
              <c:f>pivot_tables!$K$5</c:f>
              <c:numCache>
                <c:formatCode>[$₹-4009]\ #,##0</c:formatCode>
                <c:ptCount val="1"/>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[indzara_Personal_Finance_Manager.xlsx]pivot_tables!PT_CatSubCat</c:name>
    <c:fmtId val="7"/>
  </c:pivotSource>
  <c:chart>
    <c:autoTitleDeleted val="1"/>
    <c:pivotFmts>
      <c:pivotFmt>
        <c:idx val="0"/>
        <c:spPr>
          <a:solidFill>
            <a:schemeClr val="accent2"/>
          </a:solidFill>
          <a:ln>
            <a:noFill/>
          </a:ln>
          <a:effectLst/>
        </c:spPr>
        <c:marker>
          <c:symbol val="none"/>
        </c:marker>
      </c:pivotFmt>
      <c:pivotFmt>
        <c:idx val="1"/>
        <c:spPr>
          <a:solidFill>
            <a:schemeClr val="accent2"/>
          </a:solidFill>
          <a:ln>
            <a:noFill/>
          </a:ln>
          <a:effectLst/>
        </c:spPr>
        <c:marker>
          <c:symbol val="none"/>
        </c:marker>
      </c:pivotFmt>
      <c:pivotFmt>
        <c:idx val="2"/>
        <c:spPr>
          <a:solidFill>
            <a:schemeClr val="accent2"/>
          </a:solidFill>
          <a:ln>
            <a:noFill/>
          </a:ln>
          <a:effectLst/>
        </c:spPr>
        <c:marker>
          <c:symbol val="none"/>
        </c:marker>
      </c:pivotFmt>
      <c:pivotFmt>
        <c:idx val="3"/>
        <c:spPr>
          <a:solidFill>
            <a:schemeClr val="accent2"/>
          </a:solidFill>
          <a:ln>
            <a:noFill/>
          </a:ln>
          <a:effectLst/>
        </c:spPr>
        <c:marker>
          <c:symbol val="none"/>
        </c:marker>
      </c:pivotFmt>
      <c:pivotFmt>
        <c:idx val="4"/>
        <c:spPr>
          <a:solidFill>
            <a:schemeClr val="accent2"/>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2"/>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2"/>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2"/>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lumMod val="50000"/>
            </a:schemeClr>
          </a:soli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manualLayout>
          <c:layoutTarget val="inner"/>
          <c:xMode val="edge"/>
          <c:yMode val="edge"/>
          <c:x val="7.4770082251155723E-2"/>
          <c:y val="2.2652014148347506E-2"/>
          <c:w val="0.91103203751167339"/>
          <c:h val="0.87225593630324971"/>
        </c:manualLayout>
      </c:layout>
      <c:barChart>
        <c:barDir val="col"/>
        <c:grouping val="clustered"/>
        <c:varyColors val="0"/>
        <c:ser>
          <c:idx val="0"/>
          <c:order val="0"/>
          <c:tx>
            <c:strRef>
              <c:f>pivot_tables!$X$7</c:f>
              <c:strCache>
                <c:ptCount val="1"/>
                <c:pt idx="0">
                  <c:v>Total</c:v>
                </c:pt>
              </c:strCache>
            </c:strRef>
          </c:tx>
          <c:spPr>
            <a:solidFill>
              <a:schemeClr val="accent1">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pivot_tables!$W$8:$W$9</c:f>
              <c:strCache>
                <c:ptCount val="1"/>
                <c:pt idx="0">
                  <c:v>(blank)</c:v>
                </c:pt>
              </c:strCache>
            </c:strRef>
          </c:cat>
          <c:val>
            <c:numRef>
              <c:f>pivot_tables!$X$8:$X$9</c:f>
              <c:numCache>
                <c:formatCode>[$₹-4009]\ #,##0</c:formatCode>
                <c:ptCount val="1"/>
              </c:numCache>
            </c:numRef>
          </c:val>
        </c:ser>
        <c:dLbls>
          <c:showLegendKey val="0"/>
          <c:showVal val="0"/>
          <c:showCatName val="0"/>
          <c:showSerName val="0"/>
          <c:showPercent val="0"/>
          <c:showBubbleSize val="0"/>
        </c:dLbls>
        <c:gapWidth val="150"/>
        <c:axId val="399519648"/>
        <c:axId val="398837432"/>
      </c:barChart>
      <c:catAx>
        <c:axId val="399519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98837432"/>
        <c:crosses val="autoZero"/>
        <c:auto val="1"/>
        <c:lblAlgn val="ctr"/>
        <c:lblOffset val="100"/>
        <c:noMultiLvlLbl val="0"/>
      </c:catAx>
      <c:valAx>
        <c:axId val="398837432"/>
        <c:scaling>
          <c:orientation val="minMax"/>
        </c:scaling>
        <c:delete val="0"/>
        <c:axPos val="l"/>
        <c:majorGridlines>
          <c:spPr>
            <a:ln w="9525" cap="flat" cmpd="sng" algn="ctr">
              <a:noFill/>
              <a:round/>
            </a:ln>
            <a:effectLst/>
          </c:spPr>
        </c:majorGridlines>
        <c:numFmt formatCode="[$₹-4009]\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9519648"/>
        <c:crosses val="autoZero"/>
        <c:crossBetween val="between"/>
      </c:valAx>
      <c:spPr>
        <a:noFill/>
        <a:ln>
          <a:noFill/>
        </a:ln>
        <a:effectLst/>
      </c:spPr>
    </c:plotArea>
    <c:plotVisOnly val="1"/>
    <c:dispBlanksAs val="zero"/>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sVisible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[indzara_Personal_Finance_Manager.xlsx]pivot_tables!PT_Expense</c:name>
    <c:fmtId val="0"/>
  </c:pivotSource>
  <c:chart>
    <c:autoTitleDeleted val="1"/>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pivotFmt>
      <c:pivotFmt>
        <c:idx val="2"/>
        <c:spPr>
          <a:solidFill>
            <a:schemeClr val="accent1"/>
          </a:solidFill>
          <a:ln>
            <a:noFill/>
          </a:ln>
          <a:effectLst/>
        </c:spPr>
      </c:pivotFmt>
      <c:pivotFmt>
        <c:idx val="3"/>
        <c:spPr>
          <a:solidFill>
            <a:schemeClr val="accent1"/>
          </a:solidFill>
          <a:ln>
            <a:noFill/>
          </a:ln>
          <a:effectLst/>
        </c:spPr>
      </c:pivotFmt>
      <c:pivotFmt>
        <c:idx val="4"/>
        <c:spPr>
          <a:solidFill>
            <a:schemeClr val="accent1"/>
          </a:solidFill>
          <a:ln>
            <a:noFill/>
          </a:ln>
          <a:effectLst/>
        </c:spPr>
      </c:pivotFmt>
      <c:pivotFmt>
        <c:idx val="5"/>
        <c:spPr>
          <a:solidFill>
            <a:schemeClr val="accent1"/>
          </a:solidFill>
          <a:ln>
            <a:noFill/>
          </a:ln>
          <a:effectLst/>
        </c:spPr>
      </c:pivotFmt>
      <c:pivotFmt>
        <c:idx val="6"/>
        <c:spPr>
          <a:solidFill>
            <a:schemeClr val="accent1"/>
          </a:solidFill>
          <a:ln>
            <a:noFill/>
          </a:ln>
          <a:effectLst/>
        </c:spPr>
      </c:pivotFmt>
      <c:pivotFmt>
        <c:idx val="7"/>
        <c:spPr>
          <a:solidFill>
            <a:schemeClr val="accent1"/>
          </a:solidFill>
          <a:ln>
            <a:noFill/>
          </a:ln>
          <a:effectLst/>
        </c:spPr>
      </c:pivotFmt>
      <c:pivotFmt>
        <c:idx val="8"/>
        <c:spPr>
          <a:solidFill>
            <a:schemeClr val="accent1"/>
          </a:solidFill>
          <a:ln>
            <a:noFill/>
          </a:ln>
          <a:effectLst/>
        </c:spPr>
      </c:pivotFmt>
      <c:pivotFmt>
        <c:idx val="9"/>
        <c:spPr>
          <a:solidFill>
            <a:schemeClr val="accent1"/>
          </a:solidFill>
          <a:ln>
            <a:noFill/>
          </a:ln>
          <a:effectLst/>
        </c:spPr>
      </c:pivotFmt>
      <c:pivotFmt>
        <c:idx val="10"/>
        <c:spPr>
          <a:solidFill>
            <a:schemeClr val="accent1"/>
          </a:solidFill>
          <a:ln>
            <a:noFill/>
          </a:ln>
          <a:effectLst/>
        </c:spPr>
      </c:pivotFmt>
      <c:pivotFmt>
        <c:idx val="11"/>
        <c:spPr>
          <a:solidFill>
            <a:schemeClr val="accent1"/>
          </a:solidFill>
          <a:ln>
            <a:noFill/>
          </a:ln>
          <a:effectLst/>
        </c:spPr>
      </c:pivotFmt>
      <c:pivotFmt>
        <c:idx val="12"/>
        <c:spPr>
          <a:solidFill>
            <a:schemeClr val="accent1"/>
          </a:solidFill>
          <a:ln>
            <a:noFill/>
          </a:ln>
          <a:effectLst/>
        </c:spPr>
      </c:pivotFmt>
      <c:pivotFmt>
        <c:idx val="13"/>
        <c:spPr>
          <a:solidFill>
            <a:schemeClr val="accent1"/>
          </a:solidFill>
          <a:ln>
            <a:noFill/>
          </a:ln>
          <a:effectLst/>
        </c:spPr>
      </c:pivotFmt>
      <c:pivotFmt>
        <c:idx val="14"/>
        <c:spPr>
          <a:solidFill>
            <a:schemeClr val="accent1"/>
          </a:solidFill>
          <a:ln>
            <a:noFill/>
          </a:ln>
          <a:effectLst/>
        </c:spPr>
      </c:pivotFmt>
    </c:pivotFmts>
    <c:plotArea>
      <c:layout>
        <c:manualLayout>
          <c:layoutTarget val="inner"/>
          <c:xMode val="edge"/>
          <c:yMode val="edge"/>
          <c:x val="0.26795296073959535"/>
          <c:y val="0.15801764064208829"/>
          <c:w val="0.84476763933920029"/>
          <c:h val="0.82273998924451808"/>
        </c:manualLayout>
      </c:layout>
      <c:pieChart>
        <c:varyColors val="1"/>
        <c:ser>
          <c:idx val="0"/>
          <c:order val="0"/>
          <c:tx>
            <c:strRef>
              <c:f>pivot_tables!$B$4</c:f>
              <c:strCache>
                <c:ptCount val="1"/>
                <c:pt idx="0">
                  <c:v>Total</c:v>
                </c:pt>
              </c:strCache>
            </c:strRef>
          </c:tx>
          <c:dPt>
            <c:idx val="0"/>
            <c:bubble3D val="0"/>
            <c:spPr>
              <a:solidFill>
                <a:schemeClr val="accent1"/>
              </a:solidFill>
              <a:ln>
                <a:noFill/>
              </a:ln>
              <a:effectLst/>
            </c:spPr>
          </c:dPt>
          <c:dPt>
            <c:idx val="1"/>
            <c:bubble3D val="0"/>
            <c:spPr>
              <a:solidFill>
                <a:schemeClr val="accent2"/>
              </a:solidFill>
              <a:ln>
                <a:noFill/>
              </a:ln>
              <a:effectLst/>
            </c:spPr>
          </c:dPt>
          <c:dPt>
            <c:idx val="2"/>
            <c:bubble3D val="0"/>
            <c:spPr>
              <a:solidFill>
                <a:schemeClr val="accent3"/>
              </a:solidFill>
              <a:ln>
                <a:noFill/>
              </a:ln>
              <a:effectLst/>
            </c:spPr>
          </c:dPt>
          <c:dPt>
            <c:idx val="3"/>
            <c:bubble3D val="0"/>
            <c:spPr>
              <a:solidFill>
                <a:schemeClr val="accent4"/>
              </a:solidFill>
              <a:ln>
                <a:noFill/>
              </a:ln>
              <a:effectLst/>
            </c:spPr>
          </c:dPt>
          <c:dPt>
            <c:idx val="4"/>
            <c:bubble3D val="0"/>
            <c:spPr>
              <a:solidFill>
                <a:schemeClr val="accent5"/>
              </a:solidFill>
              <a:ln>
                <a:noFill/>
              </a:ln>
              <a:effectLst/>
            </c:spPr>
          </c:dPt>
          <c:dPt>
            <c:idx val="5"/>
            <c:bubble3D val="0"/>
            <c:spPr>
              <a:solidFill>
                <a:schemeClr val="accent6"/>
              </a:solidFill>
              <a:ln>
                <a:noFill/>
              </a:ln>
              <a:effectLst/>
            </c:spPr>
          </c:dPt>
          <c:dPt>
            <c:idx val="6"/>
            <c:bubble3D val="0"/>
            <c:spPr>
              <a:solidFill>
                <a:schemeClr val="accent1">
                  <a:lumMod val="60000"/>
                </a:schemeClr>
              </a:solidFill>
              <a:ln>
                <a:noFill/>
              </a:ln>
              <a:effectLst/>
            </c:spPr>
          </c:dPt>
          <c:dPt>
            <c:idx val="7"/>
            <c:bubble3D val="0"/>
            <c:spPr>
              <a:solidFill>
                <a:schemeClr val="accent2">
                  <a:lumMod val="60000"/>
                </a:schemeClr>
              </a:solidFill>
              <a:ln>
                <a:noFill/>
              </a:ln>
              <a:effectLst/>
            </c:spPr>
          </c:dPt>
          <c:dPt>
            <c:idx val="8"/>
            <c:bubble3D val="0"/>
            <c:spPr>
              <a:solidFill>
                <a:schemeClr val="accent3">
                  <a:lumMod val="60000"/>
                </a:schemeClr>
              </a:solidFill>
              <a:ln>
                <a:noFill/>
              </a:ln>
              <a:effectLst/>
            </c:spPr>
          </c:dPt>
          <c:dPt>
            <c:idx val="9"/>
            <c:bubble3D val="0"/>
            <c:spPr>
              <a:solidFill>
                <a:schemeClr val="accent4">
                  <a:lumMod val="60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pivot_tables!$A$5</c:f>
              <c:strCache>
                <c:ptCount val="1"/>
                <c:pt idx="0">
                  <c:v>Grand Total</c:v>
                </c:pt>
              </c:strCache>
            </c:strRef>
          </c:cat>
          <c:val>
            <c:numRef>
              <c:f>pivot_tables!$B$5</c:f>
              <c:numCache>
                <c:formatCode>[$₹-4009]\ #,##0</c:formatCode>
                <c:ptCount val="1"/>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[indzara_Personal_Finance_Manager.xlsx]pivot_tables!PT_SubCategory</c:name>
    <c:fmtId val="5"/>
  </c:pivotSource>
  <c:chart>
    <c:autoTitleDeleted val="1"/>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pivotFmt>
      <c:pivotFmt>
        <c:idx val="3"/>
        <c:spPr>
          <a:solidFill>
            <a:schemeClr val="accent1"/>
          </a:solidFill>
          <a:ln>
            <a:noFill/>
          </a:ln>
          <a:effectLst/>
        </c:spPr>
      </c:pivotFmt>
      <c:pivotFmt>
        <c:idx val="4"/>
        <c:spPr>
          <a:solidFill>
            <a:schemeClr val="accent1"/>
          </a:solidFill>
          <a:ln>
            <a:noFill/>
          </a:ln>
          <a:effectLst/>
        </c:spPr>
      </c:pivotFmt>
      <c:pivotFmt>
        <c:idx val="5"/>
        <c:spPr>
          <a:solidFill>
            <a:schemeClr val="accent1"/>
          </a:solidFill>
          <a:ln>
            <a:noFill/>
          </a:ln>
          <a:effectLst/>
        </c:spPr>
      </c:pivotFmt>
      <c:pivotFmt>
        <c:idx val="6"/>
        <c:spPr>
          <a:solidFill>
            <a:schemeClr val="accent1"/>
          </a:solidFill>
          <a:ln>
            <a:noFill/>
          </a:ln>
          <a:effectLst/>
        </c:spPr>
      </c:pivotFmt>
      <c:pivotFmt>
        <c:idx val="7"/>
        <c:spPr>
          <a:solidFill>
            <a:schemeClr val="accent1"/>
          </a:solidFill>
          <a:ln>
            <a:noFill/>
          </a:ln>
          <a:effectLst/>
        </c:spPr>
      </c:pivotFmt>
      <c:pivotFmt>
        <c:idx val="8"/>
        <c:spPr>
          <a:solidFill>
            <a:schemeClr val="accent1">
              <a:lumMod val="5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pivotFmt>
      <c:pivotFmt>
        <c:idx val="10"/>
        <c:spPr>
          <a:solidFill>
            <a:schemeClr val="accent1">
              <a:lumMod val="50000"/>
            </a:schemeClr>
          </a:solidFill>
          <a:ln>
            <a:noFill/>
          </a:ln>
          <a:effectLst/>
        </c:spPr>
      </c:pivotFmt>
      <c:pivotFmt>
        <c:idx val="11"/>
        <c:spPr>
          <a:solidFill>
            <a:schemeClr val="accent1">
              <a:lumMod val="50000"/>
            </a:schemeClr>
          </a:solidFill>
          <a:ln>
            <a:noFill/>
          </a:ln>
          <a:effectLst/>
        </c:spPr>
      </c:pivotFmt>
      <c:pivotFmt>
        <c:idx val="12"/>
        <c:spPr>
          <a:solidFill>
            <a:schemeClr val="accent1">
              <a:lumMod val="50000"/>
            </a:schemeClr>
          </a:solidFill>
          <a:ln>
            <a:noFill/>
          </a:ln>
          <a:effectLst/>
        </c:spPr>
      </c:pivotFmt>
      <c:pivotFmt>
        <c:idx val="13"/>
        <c:spPr>
          <a:solidFill>
            <a:schemeClr val="accent1">
              <a:lumMod val="50000"/>
            </a:schemeClr>
          </a:solidFill>
          <a:ln>
            <a:noFill/>
          </a:ln>
          <a:effectLst/>
        </c:spPr>
      </c:pivotFmt>
      <c:pivotFmt>
        <c:idx val="14"/>
        <c:spPr>
          <a:solidFill>
            <a:schemeClr val="accent1"/>
          </a:solidFill>
          <a:ln>
            <a:noFill/>
          </a:ln>
          <a:effectLst/>
        </c:spPr>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9.8006901802001681E-2"/>
          <c:y val="5.204465182592917E-2"/>
          <c:w val="0.88228642243775179"/>
          <c:h val="0.84689835066912933"/>
        </c:manualLayout>
      </c:layout>
      <c:barChart>
        <c:barDir val="col"/>
        <c:grouping val="clustered"/>
        <c:varyColors val="0"/>
        <c:ser>
          <c:idx val="0"/>
          <c:order val="0"/>
          <c:tx>
            <c:strRef>
              <c:f>pivot_tables!$AH$4</c:f>
              <c:strCache>
                <c:ptCount val="1"/>
                <c:pt idx="0">
                  <c:v>Total</c:v>
                </c:pt>
              </c:strCache>
            </c:strRef>
          </c:tx>
          <c:spPr>
            <a:solidFill>
              <a:schemeClr val="accent1">
                <a:lumMod val="50000"/>
              </a:schemeClr>
            </a:solidFill>
            <a:ln>
              <a:noFill/>
            </a:ln>
            <a:effectLst/>
          </c:spPr>
          <c:invertIfNegative val="0"/>
          <c:dPt>
            <c:idx val="0"/>
            <c:invertIfNegative val="0"/>
            <c:bubble3D val="0"/>
          </c:dPt>
          <c:dPt>
            <c:idx val="1"/>
            <c:invertIfNegative val="0"/>
            <c:bubble3D val="0"/>
          </c:dPt>
          <c:dPt>
            <c:idx val="2"/>
            <c:invertIfNegative val="0"/>
            <c:bubble3D val="0"/>
          </c:dPt>
          <c:dPt>
            <c:idx val="3"/>
            <c:invertIfNegative val="0"/>
            <c:bubble3D val="0"/>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pivot_tables!$AG$5</c:f>
              <c:strCache>
                <c:ptCount val="1"/>
                <c:pt idx="0">
                  <c:v>Grand Total</c:v>
                </c:pt>
              </c:strCache>
            </c:strRef>
          </c:cat>
          <c:val>
            <c:numRef>
              <c:f>pivot_tables!$AH$5</c:f>
              <c:numCache>
                <c:formatCode>[$₹-4009]\ #,##0</c:formatCode>
                <c:ptCount val="1"/>
              </c:numCache>
            </c:numRef>
          </c:val>
        </c:ser>
        <c:dLbls>
          <c:showLegendKey val="0"/>
          <c:showVal val="0"/>
          <c:showCatName val="0"/>
          <c:showSerName val="0"/>
          <c:showPercent val="0"/>
          <c:showBubbleSize val="0"/>
        </c:dLbls>
        <c:gapWidth val="100"/>
        <c:axId val="399109152"/>
        <c:axId val="400079704"/>
      </c:barChart>
      <c:catAx>
        <c:axId val="39910915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00079704"/>
        <c:crosses val="autoZero"/>
        <c:auto val="1"/>
        <c:lblAlgn val="ctr"/>
        <c:lblOffset val="100"/>
        <c:noMultiLvlLbl val="0"/>
      </c:catAx>
      <c:valAx>
        <c:axId val="400079704"/>
        <c:scaling>
          <c:orientation val="minMax"/>
        </c:scaling>
        <c:delete val="0"/>
        <c:axPos val="l"/>
        <c:majorGridlines>
          <c:spPr>
            <a:ln w="9525" cap="flat" cmpd="sng" algn="ctr">
              <a:noFill/>
              <a:round/>
            </a:ln>
            <a:effectLst/>
          </c:spPr>
        </c:majorGridlines>
        <c:numFmt formatCode="[$₹-4009]\ #,##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99109152"/>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orientation="portrait"/>
  </c:printSettings>
  <c:extLst>
    <c:ext xmlns:c14="http://schemas.microsoft.com/office/drawing/2007/8/2/chart" uri="{781A3756-C4B2-4CAC-9D66-4F8BD8637D16}">
      <c14:pivotOptions>
        <c14:dropZoneFilter val="1"/>
        <c14:dropZoneCategories val="1"/>
        <c14:dropZoneData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8.2121854338024533E-2"/>
          <c:y val="0.14966938230671781"/>
          <c:w val="0.90530089958369941"/>
          <c:h val="0.73944545582021293"/>
        </c:manualLayout>
      </c:layout>
      <c:barChart>
        <c:barDir val="col"/>
        <c:grouping val="clustered"/>
        <c:varyColors val="0"/>
        <c:ser>
          <c:idx val="3"/>
          <c:order val="3"/>
          <c:tx>
            <c:strRef>
              <c:f>Monthly_Summary_Table!$F$3</c:f>
              <c:strCache>
                <c:ptCount val="1"/>
                <c:pt idx="0">
                  <c:v>Expense</c:v>
                </c:pt>
              </c:strCache>
            </c:strRef>
          </c:tx>
          <c:spPr>
            <a:solidFill>
              <a:schemeClr val="accent1">
                <a:lumMod val="50000"/>
              </a:schemeClr>
            </a:solidFill>
            <a:ln>
              <a:noFill/>
            </a:ln>
            <a:effectLst/>
          </c:spPr>
          <c:invertIfNegative val="0"/>
          <c:dLbls>
            <c:spPr>
              <a:noFill/>
              <a:ln>
                <a:noFill/>
              </a:ln>
              <a:effectLst/>
            </c:spPr>
            <c:txPr>
              <a:bodyPr rot="0" spcFirstLastPara="1" vertOverflow="ellipsis" vert="horz" wrap="square" anchor="ctr" anchorCtr="1"/>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Monthly_Summary_Table!$B$4:$B$123</c:f>
              <c:numCache>
                <c:formatCode>[$-409]mmm\-yy;@</c:formatCode>
                <c:ptCount val="5"/>
                <c:pt idx="0">
                  <c:v>31</c:v>
                </c:pt>
                <c:pt idx="1">
                  <c:v>0</c:v>
                </c:pt>
                <c:pt idx="2">
                  <c:v>0</c:v>
                </c:pt>
                <c:pt idx="3">
                  <c:v>0</c:v>
                </c:pt>
                <c:pt idx="4">
                  <c:v>0</c:v>
                </c:pt>
              </c:numCache>
            </c:numRef>
          </c:cat>
          <c:val>
            <c:numRef>
              <c:f>Monthly_Summary_Table!$F$4:$F$123</c:f>
              <c:numCache>
                <c:formatCode>[$₹-4009]\ #,##0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4382616"/>
        <c:axId val="224383008"/>
        <c:extLst>
          <c:ext xmlns:c15="http://schemas.microsoft.com/office/drawing/2012/chart" uri="{02D57815-91ED-43cb-92C2-25804820EDAC}">
            <c15:filteredBarSeries>
              <c15:ser>
                <c:idx val="0"/>
                <c:order val="0"/>
                <c:tx>
                  <c:strRef>
                    <c:extLst>
                      <c:ext uri="{02D57815-91ED-43cb-92C2-25804820EDAC}">
                        <c15:formulaRef>
                          <c15:sqref>Monthly_Summary_Table!$C$3</c15:sqref>
                        </c15:formulaRef>
                      </c:ext>
                    </c:extLst>
                    <c:strCache>
                      <c:ptCount val="1"/>
                      <c:pt idx="0">
                        <c:v>Year</c:v>
                      </c:pt>
                    </c:strCache>
                  </c:strRef>
                </c:tx>
                <c:spPr>
                  <a:solidFill>
                    <a:schemeClr val="accent2">
                      <a:shade val="45000"/>
                    </a:schemeClr>
                  </a:solidFill>
                  <a:ln>
                    <a:noFill/>
                  </a:ln>
                  <a:effectLst/>
                </c:spPr>
                <c:invertIfNegative val="0"/>
                <c:cat>
                  <c:numRef>
                    <c:extLst>
                      <c:ex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uri="{02D57815-91ED-43cb-92C2-25804820EDAC}">
                        <c15:formulaRef>
                          <c15:sqref>Monthly_Summary_Table!$C$4:$C$123</c15:sqref>
                        </c15:formulaRef>
                      </c:ext>
                    </c:extLst>
                    <c:numCache>
                      <c:formatCode>General</c:formatCode>
                      <c:ptCount val="5"/>
                      <c:pt idx="0">
                        <c:v>1900</c:v>
                      </c:pt>
                      <c:pt idx="1">
                        <c:v>0</c:v>
                      </c:pt>
                      <c:pt idx="2">
                        <c:v>0</c:v>
                      </c:pt>
                      <c:pt idx="3">
                        <c:v>0</c:v>
                      </c:pt>
                      <c:pt idx="4">
                        <c:v>0</c:v>
                      </c:pt>
                    </c:numCache>
                  </c:numRef>
                </c:val>
              </c15:ser>
            </c15:filteredBarSeries>
            <c15:filteredBarSeries>
              <c15:ser>
                <c:idx val="1"/>
                <c:order val="1"/>
                <c:tx>
                  <c:strRef>
                    <c:extLst>
                      <c:ext xmlns:c15="http://schemas.microsoft.com/office/drawing/2012/chart" uri="{02D57815-91ED-43cb-92C2-25804820EDAC}">
                        <c15:formulaRef>
                          <c15:sqref>Monthly_Summary_Table!$D$3</c15:sqref>
                        </c15:formulaRef>
                      </c:ext>
                    </c:extLst>
                    <c:strCache>
                      <c:ptCount val="1"/>
                      <c:pt idx="0">
                        <c:v>Month</c:v>
                      </c:pt>
                    </c:strCache>
                  </c:strRef>
                </c:tx>
                <c:spPr>
                  <a:solidFill>
                    <a:schemeClr val="accent2">
                      <a:shade val="61000"/>
                    </a:schemeClr>
                  </a:solidFill>
                  <a:ln>
                    <a:noFill/>
                  </a:ln>
                  <a:effectLst/>
                </c:spPr>
                <c:invertIfNegative val="0"/>
                <c:cat>
                  <c:numRef>
                    <c:extLst>
                      <c:ext xmlns:c15="http://schemas.microsoft.com/office/drawing/2012/char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xmlns:c15="http://schemas.microsoft.com/office/drawing/2012/chart" uri="{02D57815-91ED-43cb-92C2-25804820EDAC}">
                        <c15:formulaRef>
                          <c15:sqref>Monthly_Summary_Table!$D$4:$D$123</c15:sqref>
                        </c15:formulaRef>
                      </c:ext>
                    </c:extLst>
                    <c:numCache>
                      <c:formatCode>General</c:formatCode>
                      <c:ptCount val="5"/>
                      <c:pt idx="0">
                        <c:v>0</c:v>
                      </c:pt>
                      <c:pt idx="1">
                        <c:v>0</c:v>
                      </c:pt>
                      <c:pt idx="2">
                        <c:v>0</c:v>
                      </c:pt>
                      <c:pt idx="3">
                        <c:v>0</c:v>
                      </c:pt>
                      <c:pt idx="4">
                        <c:v>0</c:v>
                      </c:pt>
                    </c:numCache>
                  </c:numRef>
                </c:val>
              </c15:ser>
            </c15:filteredBarSeries>
            <c15:filteredBarSeries>
              <c15:ser>
                <c:idx val="2"/>
                <c:order val="2"/>
                <c:tx>
                  <c:strRef>
                    <c:extLst>
                      <c:ext xmlns:c15="http://schemas.microsoft.com/office/drawing/2012/chart" uri="{02D57815-91ED-43cb-92C2-25804820EDAC}">
                        <c15:formulaRef>
                          <c15:sqref>Monthly_Summary_Table!$E$3</c15:sqref>
                        </c15:formulaRef>
                      </c:ext>
                    </c:extLst>
                    <c:strCache>
                      <c:ptCount val="1"/>
                      <c:pt idx="0">
                        <c:v>Income</c:v>
                      </c:pt>
                    </c:strCache>
                  </c:strRef>
                </c:tx>
                <c:spPr>
                  <a:solidFill>
                    <a:schemeClr val="accent2">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xmlns:c15="http://schemas.microsoft.com/office/drawing/2012/chart" uri="{02D57815-91ED-43cb-92C2-25804820EDAC}">
                        <c15:formulaRef>
                          <c15:sqref>Monthly_Summary_Table!$E$4:$E$123</c15:sqref>
                        </c15:formulaRef>
                      </c:ext>
                    </c:extLst>
                    <c:numCache>
                      <c:formatCode>[$₹-4009]\ #,##0</c:formatCode>
                      <c:ptCount val="5"/>
                      <c:pt idx="0">
                        <c:v>0</c:v>
                      </c:pt>
                      <c:pt idx="1">
                        <c:v>0</c:v>
                      </c:pt>
                      <c:pt idx="2">
                        <c:v>0</c:v>
                      </c:pt>
                      <c:pt idx="3">
                        <c:v>0</c:v>
                      </c:pt>
                      <c:pt idx="4">
                        <c:v>0</c:v>
                      </c:pt>
                    </c:numCache>
                  </c:numRef>
                </c:val>
              </c15:ser>
            </c15:filteredBarSeries>
            <c15:filteredBarSeries>
              <c15:ser>
                <c:idx val="4"/>
                <c:order val="4"/>
                <c:tx>
                  <c:strRef>
                    <c:extLst>
                      <c:ext xmlns:c15="http://schemas.microsoft.com/office/drawing/2012/chart" uri="{02D57815-91ED-43cb-92C2-25804820EDAC}">
                        <c15:formulaRef>
                          <c15:sqref>Monthly_Summary_Table!$G$3</c15:sqref>
                        </c15:formulaRef>
                      </c:ext>
                    </c:extLst>
                    <c:strCache>
                      <c:ptCount val="1"/>
                      <c:pt idx="0">
                        <c:v>Savings</c:v>
                      </c:pt>
                    </c:strCache>
                  </c:strRef>
                </c:tx>
                <c:spPr>
                  <a:solidFill>
                    <a:schemeClr val="accent2">
                      <a:tint val="93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xmlns:c15="http://schemas.microsoft.com/office/drawing/2012/chart" uri="{02D57815-91ED-43cb-92C2-25804820EDAC}">
                        <c15:formulaRef>
                          <c15:sqref>Monthly_Summary_Table!$G$4:$G$123</c15:sqref>
                        </c15:formulaRef>
                      </c:ext>
                    </c:extLst>
                    <c:numCache>
                      <c:formatCode>[$₹-4009]\ #,##0</c:formatCode>
                      <c:ptCount val="5"/>
                      <c:pt idx="0">
                        <c:v>0</c:v>
                      </c:pt>
                      <c:pt idx="1">
                        <c:v>0</c:v>
                      </c:pt>
                      <c:pt idx="2">
                        <c:v>0</c:v>
                      </c:pt>
                      <c:pt idx="3">
                        <c:v>0</c:v>
                      </c:pt>
                      <c:pt idx="4">
                        <c:v>0</c:v>
                      </c:pt>
                    </c:numCache>
                  </c:numRef>
                </c:val>
              </c15:ser>
            </c15:filteredBarSeries>
            <c15:filteredBarSeries>
              <c15:ser>
                <c:idx val="6"/>
                <c:order val="6"/>
                <c:tx>
                  <c:strRef>
                    <c:extLst>
                      <c:ext xmlns:c15="http://schemas.microsoft.com/office/drawing/2012/chart" uri="{02D57815-91ED-43cb-92C2-25804820EDAC}">
                        <c15:formulaRef>
                          <c15:sqref>Monthly_Summary_Table!$I$3</c15:sqref>
                        </c15:formulaRef>
                      </c:ext>
                    </c:extLst>
                    <c:strCache>
                      <c:ptCount val="1"/>
                      <c:pt idx="0">
                        <c:v>Cumulative Savings</c:v>
                      </c:pt>
                    </c:strCache>
                  </c:strRef>
                </c:tx>
                <c:spPr>
                  <a:solidFill>
                    <a:schemeClr val="accent2">
                      <a:tint val="62000"/>
                    </a:schemeClr>
                  </a:solidFill>
                  <a:ln>
                    <a:noFill/>
                  </a:ln>
                  <a:effectLst/>
                </c:spPr>
                <c:invertIfNegative val="0"/>
                <c:cat>
                  <c:numRef>
                    <c:extLst>
                      <c:ext xmlns:c15="http://schemas.microsoft.com/office/drawing/2012/char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xmlns:c15="http://schemas.microsoft.com/office/drawing/2012/chart" uri="{02D57815-91ED-43cb-92C2-25804820EDAC}">
                        <c15:formulaRef>
                          <c15:sqref>Monthly_Summary_Table!$I$4:$I$123</c15:sqref>
                        </c15:formulaRef>
                      </c:ext>
                    </c:extLst>
                    <c:numCache>
                      <c:formatCode>[$₹-4009]\ #,##0</c:formatCode>
                      <c:ptCount val="5"/>
                      <c:pt idx="0">
                        <c:v>0</c:v>
                      </c:pt>
                      <c:pt idx="1">
                        <c:v>0</c:v>
                      </c:pt>
                      <c:pt idx="2">
                        <c:v>0</c:v>
                      </c:pt>
                      <c:pt idx="3">
                        <c:v>0</c:v>
                      </c:pt>
                      <c:pt idx="4">
                        <c:v>0</c:v>
                      </c:pt>
                    </c:numCache>
                  </c:numRef>
                </c:val>
              </c15:ser>
            </c15:filteredBarSeries>
            <c15:filteredBarSeries>
              <c15:ser>
                <c:idx val="7"/>
                <c:order val="7"/>
                <c:tx>
                  <c:strRef>
                    <c:extLst>
                      <c:ext xmlns:c15="http://schemas.microsoft.com/office/drawing/2012/chart" uri="{02D57815-91ED-43cb-92C2-25804820EDAC}">
                        <c15:formulaRef>
                          <c15:sqref>Monthly_Summary_Table!$J$3</c15:sqref>
                        </c15:formulaRef>
                      </c:ext>
                    </c:extLst>
                    <c:strCache>
                      <c:ptCount val="1"/>
                      <c:pt idx="0">
                        <c:v>Net Balance</c:v>
                      </c:pt>
                    </c:strCache>
                  </c:strRef>
                </c:tx>
                <c:spPr>
                  <a:solidFill>
                    <a:schemeClr val="accent2">
                      <a:tint val="46000"/>
                    </a:schemeClr>
                  </a:solidFill>
                  <a:ln>
                    <a:noFill/>
                  </a:ln>
                  <a:effectLst/>
                </c:spPr>
                <c:invertIfNegative val="0"/>
                <c:cat>
                  <c:numRef>
                    <c:extLst>
                      <c:ext xmlns:c15="http://schemas.microsoft.com/office/drawing/2012/char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xmlns:c15="http://schemas.microsoft.com/office/drawing/2012/chart" uri="{02D57815-91ED-43cb-92C2-25804820EDAC}">
                        <c15:formulaRef>
                          <c15:sqref>Monthly_Summary_Table!$J$4:$J$123</c15:sqref>
                        </c15:formulaRef>
                      </c:ext>
                    </c:extLst>
                    <c:numCache>
                      <c:formatCode>[$₹-4009]\ #,##0</c:formatCode>
                      <c:ptCount val="5"/>
                      <c:pt idx="0">
                        <c:v>0</c:v>
                      </c:pt>
                      <c:pt idx="1">
                        <c:v>0</c:v>
                      </c:pt>
                      <c:pt idx="2">
                        <c:v>0</c:v>
                      </c:pt>
                      <c:pt idx="3">
                        <c:v>0</c:v>
                      </c:pt>
                      <c:pt idx="4">
                        <c:v>0</c:v>
                      </c:pt>
                    </c:numCache>
                  </c:numRef>
                </c:val>
              </c15:ser>
            </c15:filteredBarSeries>
          </c:ext>
        </c:extLst>
      </c:barChart>
      <c:lineChart>
        <c:grouping val="standard"/>
        <c:varyColors val="0"/>
        <c:ser>
          <c:idx val="5"/>
          <c:order val="5"/>
          <c:tx>
            <c:strRef>
              <c:f>Monthly_Summary_Table!$H$3</c:f>
              <c:strCache>
                <c:ptCount val="1"/>
                <c:pt idx="0">
                  <c:v>Budget</c:v>
                </c:pt>
              </c:strCache>
            </c:strRef>
          </c:tx>
          <c:spPr>
            <a:ln w="31750" cap="rnd">
              <a:solidFill>
                <a:srgbClr val="002060"/>
              </a:solidFill>
              <a:prstDash val="sysDash"/>
              <a:round/>
            </a:ln>
            <a:effectLst/>
          </c:spPr>
          <c:marker>
            <c:symbol val="none"/>
          </c:marker>
          <c:cat>
            <c:numRef>
              <c:f>Monthly_Summary_Table!$B$4:$B$123</c:f>
              <c:numCache>
                <c:formatCode>[$-409]mmm\-yy;@</c:formatCode>
                <c:ptCount val="5"/>
                <c:pt idx="0">
                  <c:v>31</c:v>
                </c:pt>
                <c:pt idx="1">
                  <c:v>0</c:v>
                </c:pt>
                <c:pt idx="2">
                  <c:v>0</c:v>
                </c:pt>
                <c:pt idx="3">
                  <c:v>0</c:v>
                </c:pt>
                <c:pt idx="4">
                  <c:v>0</c:v>
                </c:pt>
              </c:numCache>
            </c:numRef>
          </c:cat>
          <c:val>
            <c:numRef>
              <c:f>Monthly_Summary_Table!$H$4:$H$123</c:f>
              <c:numCache>
                <c:formatCode>[$₹-4009]\ #,##0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224382616"/>
        <c:axId val="224383008"/>
      </c:lineChart>
      <c:dateAx>
        <c:axId val="224382616"/>
        <c:scaling>
          <c:orientation val="minMax"/>
        </c:scaling>
        <c:delete val="0"/>
        <c:axPos val="b"/>
        <c:numFmt formatCode="[$-409]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24383008"/>
        <c:crosses val="autoZero"/>
        <c:auto val="1"/>
        <c:lblOffset val="100"/>
        <c:baseTimeUnit val="months"/>
      </c:dateAx>
      <c:valAx>
        <c:axId val="224383008"/>
        <c:scaling>
          <c:orientation val="minMax"/>
        </c:scaling>
        <c:delete val="0"/>
        <c:axPos val="l"/>
        <c:majorGridlines>
          <c:spPr>
            <a:ln w="9525" cap="flat" cmpd="sng" algn="ctr">
              <a:noFill/>
              <a:round/>
            </a:ln>
            <a:effectLst/>
          </c:spPr>
        </c:majorGridlines>
        <c:numFmt formatCode="[$₹-4009]\ #,##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24382616"/>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sz="120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03698088474669E-2"/>
          <c:y val="0.11710778075614399"/>
          <c:w val="0.90338577303697709"/>
          <c:h val="0.77065519544400218"/>
        </c:manualLayout>
      </c:layout>
      <c:barChart>
        <c:barDir val="col"/>
        <c:grouping val="clustered"/>
        <c:varyColors val="0"/>
        <c:ser>
          <c:idx val="4"/>
          <c:order val="4"/>
          <c:tx>
            <c:strRef>
              <c:f>Monthly_Summary_Table!$G$3</c:f>
              <c:strCache>
                <c:ptCount val="1"/>
                <c:pt idx="0">
                  <c:v>Savings</c:v>
                </c:pt>
              </c:strCache>
            </c:strRef>
          </c:tx>
          <c:spPr>
            <a:solidFill>
              <a:schemeClr val="accent4">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Monthly_Summary_Table!$B$4:$B$123</c:f>
              <c:numCache>
                <c:formatCode>[$-409]mmm\-yy;@</c:formatCode>
                <c:ptCount val="5"/>
                <c:pt idx="0">
                  <c:v>31</c:v>
                </c:pt>
                <c:pt idx="1">
                  <c:v>0</c:v>
                </c:pt>
                <c:pt idx="2">
                  <c:v>0</c:v>
                </c:pt>
                <c:pt idx="3">
                  <c:v>0</c:v>
                </c:pt>
                <c:pt idx="4">
                  <c:v>0</c:v>
                </c:pt>
              </c:numCache>
            </c:numRef>
          </c:cat>
          <c:val>
            <c:numRef>
              <c:f>Monthly_Summary_Table!$G$4:$G$123</c:f>
              <c:numCache>
                <c:formatCode>[$₹-4009]\ #,##0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4383792"/>
        <c:axId val="224384184"/>
        <c:extLst>
          <c:ext xmlns:c15="http://schemas.microsoft.com/office/drawing/2012/chart" uri="{02D57815-91ED-43cb-92C2-25804820EDAC}">
            <c15:filteredBarSeries>
              <c15:ser>
                <c:idx val="0"/>
                <c:order val="0"/>
                <c:tx>
                  <c:strRef>
                    <c:extLst>
                      <c:ext uri="{02D57815-91ED-43cb-92C2-25804820EDAC}">
                        <c15:formulaRef>
                          <c15:sqref>Monthly_Summary_Table!$C$3</c15:sqref>
                        </c15:formulaRef>
                      </c:ext>
                    </c:extLst>
                    <c:strCache>
                      <c:ptCount val="1"/>
                      <c:pt idx="0">
                        <c:v>Year</c:v>
                      </c:pt>
                    </c:strCache>
                  </c:strRef>
                </c:tx>
                <c:spPr>
                  <a:solidFill>
                    <a:schemeClr val="accent1"/>
                  </a:solidFill>
                  <a:ln>
                    <a:noFill/>
                  </a:ln>
                  <a:effectLst/>
                </c:spPr>
                <c:invertIfNegative val="0"/>
                <c:cat>
                  <c:numRef>
                    <c:extLst>
                      <c:ex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uri="{02D57815-91ED-43cb-92C2-25804820EDAC}">
                        <c15:formulaRef>
                          <c15:sqref>Monthly_Summary_Table!$C$4:$C$123</c15:sqref>
                        </c15:formulaRef>
                      </c:ext>
                    </c:extLst>
                    <c:numCache>
                      <c:formatCode>General</c:formatCode>
                      <c:ptCount val="5"/>
                      <c:pt idx="0">
                        <c:v>1900</c:v>
                      </c:pt>
                      <c:pt idx="1">
                        <c:v>0</c:v>
                      </c:pt>
                      <c:pt idx="2">
                        <c:v>0</c:v>
                      </c:pt>
                      <c:pt idx="3">
                        <c:v>0</c:v>
                      </c:pt>
                      <c:pt idx="4">
                        <c:v>0</c:v>
                      </c:pt>
                    </c:numCache>
                  </c:numRef>
                </c:val>
              </c15:ser>
            </c15:filteredBarSeries>
            <c15:filteredBarSeries>
              <c15:ser>
                <c:idx val="1"/>
                <c:order val="1"/>
                <c:tx>
                  <c:strRef>
                    <c:extLst>
                      <c:ext xmlns:c15="http://schemas.microsoft.com/office/drawing/2012/chart" uri="{02D57815-91ED-43cb-92C2-25804820EDAC}">
                        <c15:formulaRef>
                          <c15:sqref>Monthly_Summary_Table!$D$3</c15:sqref>
                        </c15:formulaRef>
                      </c:ext>
                    </c:extLst>
                    <c:strCache>
                      <c:ptCount val="1"/>
                      <c:pt idx="0">
                        <c:v>Month</c:v>
                      </c:pt>
                    </c:strCache>
                  </c:strRef>
                </c:tx>
                <c:spPr>
                  <a:solidFill>
                    <a:schemeClr val="accent2"/>
                  </a:solidFill>
                  <a:ln>
                    <a:noFill/>
                  </a:ln>
                  <a:effectLst/>
                </c:spPr>
                <c:invertIfNegative val="0"/>
                <c:cat>
                  <c:numRef>
                    <c:extLst>
                      <c:ext xmlns:c15="http://schemas.microsoft.com/office/drawing/2012/char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xmlns:c15="http://schemas.microsoft.com/office/drawing/2012/chart" uri="{02D57815-91ED-43cb-92C2-25804820EDAC}">
                        <c15:formulaRef>
                          <c15:sqref>Monthly_Summary_Table!$D$4:$D$123</c15:sqref>
                        </c15:formulaRef>
                      </c:ext>
                    </c:extLst>
                    <c:numCache>
                      <c:formatCode>General</c:formatCode>
                      <c:ptCount val="5"/>
                      <c:pt idx="0">
                        <c:v>0</c:v>
                      </c:pt>
                      <c:pt idx="1">
                        <c:v>0</c:v>
                      </c:pt>
                      <c:pt idx="2">
                        <c:v>0</c:v>
                      </c:pt>
                      <c:pt idx="3">
                        <c:v>0</c:v>
                      </c:pt>
                      <c:pt idx="4">
                        <c:v>0</c:v>
                      </c:pt>
                    </c:numCache>
                  </c:numRef>
                </c:val>
              </c15:ser>
            </c15:filteredBarSeries>
            <c15:filteredBarSeries>
              <c15:ser>
                <c:idx val="2"/>
                <c:order val="2"/>
                <c:tx>
                  <c:strRef>
                    <c:extLst>
                      <c:ext xmlns:c15="http://schemas.microsoft.com/office/drawing/2012/chart" uri="{02D57815-91ED-43cb-92C2-25804820EDAC}">
                        <c15:formulaRef>
                          <c15:sqref>Monthly_Summary_Table!$E$3</c15:sqref>
                        </c15:formulaRef>
                      </c:ext>
                    </c:extLst>
                    <c:strCache>
                      <c:ptCount val="1"/>
                      <c:pt idx="0">
                        <c:v>Income</c:v>
                      </c:pt>
                    </c:strCache>
                  </c:strRef>
                </c:tx>
                <c:spPr>
                  <a:solidFill>
                    <a:schemeClr val="accent6">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xmlns:c15="http://schemas.microsoft.com/office/drawing/2012/chart" uri="{02D57815-91ED-43cb-92C2-25804820EDAC}">
                        <c15:formulaRef>
                          <c15:sqref>Monthly_Summary_Table!$E$4:$E$123</c15:sqref>
                        </c15:formulaRef>
                      </c:ext>
                    </c:extLst>
                    <c:numCache>
                      <c:formatCode>[$₹-4009]\ #,##0</c:formatCode>
                      <c:ptCount val="5"/>
                      <c:pt idx="0">
                        <c:v>0</c:v>
                      </c:pt>
                      <c:pt idx="1">
                        <c:v>0</c:v>
                      </c:pt>
                      <c:pt idx="2">
                        <c:v>0</c:v>
                      </c:pt>
                      <c:pt idx="3">
                        <c:v>0</c:v>
                      </c:pt>
                      <c:pt idx="4">
                        <c:v>0</c:v>
                      </c:pt>
                    </c:numCache>
                  </c:numRef>
                </c:val>
              </c15:ser>
            </c15:filteredBarSeries>
            <c15:filteredBarSeries>
              <c15:ser>
                <c:idx val="3"/>
                <c:order val="3"/>
                <c:tx>
                  <c:strRef>
                    <c:extLst>
                      <c:ext xmlns:c15="http://schemas.microsoft.com/office/drawing/2012/chart" uri="{02D57815-91ED-43cb-92C2-25804820EDAC}">
                        <c15:formulaRef>
                          <c15:sqref>Monthly_Summary_Table!$F$3</c15:sqref>
                        </c15:formulaRef>
                      </c:ext>
                    </c:extLst>
                    <c:strCache>
                      <c:ptCount val="1"/>
                      <c:pt idx="0">
                        <c:v>Expense</c:v>
                      </c:pt>
                    </c:strCache>
                  </c:strRef>
                </c:tx>
                <c:spPr>
                  <a:solidFill>
                    <a:schemeClr val="accent2">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xmlns:c15="http://schemas.microsoft.com/office/drawing/2012/chart" uri="{02D57815-91ED-43cb-92C2-25804820EDAC}">
                        <c15:formulaRef>
                          <c15:sqref>Monthly_Summary_Table!$F$4:$F$123</c15:sqref>
                        </c15:formulaRef>
                      </c:ext>
                    </c:extLst>
                    <c:numCache>
                      <c:formatCode>[$₹-4009]\ #,##0</c:formatCode>
                      <c:ptCount val="5"/>
                      <c:pt idx="0">
                        <c:v>0</c:v>
                      </c:pt>
                      <c:pt idx="1">
                        <c:v>0</c:v>
                      </c:pt>
                      <c:pt idx="2">
                        <c:v>0</c:v>
                      </c:pt>
                      <c:pt idx="3">
                        <c:v>0</c:v>
                      </c:pt>
                      <c:pt idx="4">
                        <c:v>0</c:v>
                      </c:pt>
                    </c:numCache>
                  </c:numRef>
                </c:val>
              </c15:ser>
            </c15:filteredBarSeries>
          </c:ext>
        </c:extLst>
      </c:barChart>
      <c:lineChart>
        <c:grouping val="standard"/>
        <c:varyColors val="0"/>
        <c:ser>
          <c:idx val="7"/>
          <c:order val="7"/>
          <c:tx>
            <c:strRef>
              <c:f>Monthly_Summary_Table!$J$3</c:f>
              <c:strCache>
                <c:ptCount val="1"/>
                <c:pt idx="0">
                  <c:v>Net Balance</c:v>
                </c:pt>
              </c:strCache>
            </c:strRef>
          </c:tx>
          <c:spPr>
            <a:ln w="28575"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dLbls>
            <c:spPr>
              <a:noFill/>
              <a:ln>
                <a:noFill/>
              </a:ln>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Monthly_Summary_Table!$B$4:$B$123</c:f>
              <c:numCache>
                <c:formatCode>[$-409]mmm\-yy;@</c:formatCode>
                <c:ptCount val="5"/>
                <c:pt idx="0">
                  <c:v>31</c:v>
                </c:pt>
                <c:pt idx="1">
                  <c:v>0</c:v>
                </c:pt>
                <c:pt idx="2">
                  <c:v>0</c:v>
                </c:pt>
                <c:pt idx="3">
                  <c:v>0</c:v>
                </c:pt>
                <c:pt idx="4">
                  <c:v>0</c:v>
                </c:pt>
              </c:numCache>
            </c:numRef>
          </c:cat>
          <c:val>
            <c:numRef>
              <c:f>Monthly_Summary_Table!$J$4:$J$123</c:f>
              <c:numCache>
                <c:formatCode>[$₹-4009]\ #,##0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224383792"/>
        <c:axId val="224384184"/>
        <c:extLst>
          <c:ext xmlns:c15="http://schemas.microsoft.com/office/drawing/2012/chart" uri="{02D57815-91ED-43cb-92C2-25804820EDAC}">
            <c15:filteredLineSeries>
              <c15:ser>
                <c:idx val="5"/>
                <c:order val="5"/>
                <c:tx>
                  <c:strRef>
                    <c:extLst>
                      <c:ext uri="{02D57815-91ED-43cb-92C2-25804820EDAC}">
                        <c15:formulaRef>
                          <c15:sqref>Monthly_Summary_Table!$H$3</c15:sqref>
                        </c15:formulaRef>
                      </c:ext>
                    </c:extLst>
                    <c:strCache>
                      <c:ptCount val="1"/>
                      <c:pt idx="0">
                        <c:v>Budget</c:v>
                      </c:pt>
                    </c:strCache>
                  </c:strRef>
                </c:tx>
                <c:spPr>
                  <a:ln w="19050" cap="rnd">
                    <a:solidFill>
                      <a:schemeClr val="accent5">
                        <a:lumMod val="75000"/>
                      </a:schemeClr>
                    </a:solidFill>
                    <a:prstDash val="dash"/>
                    <a:round/>
                  </a:ln>
                  <a:effectLst/>
                </c:spPr>
                <c:marker>
                  <c:symbol val="none"/>
                </c:marker>
                <c:cat>
                  <c:numRef>
                    <c:extLst>
                      <c:ex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uri="{02D57815-91ED-43cb-92C2-25804820EDAC}">
                        <c15:formulaRef>
                          <c15:sqref>Monthly_Summary_Table!$H$4:$H$123</c15:sqref>
                        </c15:formulaRef>
                      </c:ext>
                    </c:extLst>
                    <c:numCache>
                      <c:formatCode>[$₹-4009]\ #,##0</c:formatCode>
                      <c:ptCount val="5"/>
                      <c:pt idx="0">
                        <c:v>0</c:v>
                      </c:pt>
                      <c:pt idx="1">
                        <c:v>0</c:v>
                      </c:pt>
                      <c:pt idx="2">
                        <c:v>0</c:v>
                      </c:pt>
                      <c:pt idx="3">
                        <c:v>0</c:v>
                      </c:pt>
                      <c:pt idx="4">
                        <c:v>0</c:v>
                      </c:pt>
                    </c:numCache>
                  </c:numRef>
                </c:val>
                <c:smooth val="0"/>
              </c15:ser>
            </c15:filteredLineSeries>
            <c15:filteredLineSeries>
              <c15:ser>
                <c:idx val="6"/>
                <c:order val="6"/>
                <c:tx>
                  <c:strRef>
                    <c:extLst>
                      <c:ext xmlns:c15="http://schemas.microsoft.com/office/drawing/2012/chart" uri="{02D57815-91ED-43cb-92C2-25804820EDAC}">
                        <c15:formulaRef>
                          <c15:sqref>Monthly_Summary_Table!$I$3</c15:sqref>
                        </c15:formulaRef>
                      </c:ext>
                    </c:extLst>
                    <c:strCache>
                      <c:ptCount val="1"/>
                      <c:pt idx="0">
                        <c:v>Cumulative Savings</c:v>
                      </c:pt>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extLst>
                      <c:ext xmlns:c15="http://schemas.microsoft.com/office/drawing/2012/chart" uri="{02D57815-91ED-43cb-92C2-25804820EDAC}">
                        <c15:formulaRef>
                          <c15:sqref>Monthly_Summary_Table!$B$4:$B$123</c15:sqref>
                        </c15:formulaRef>
                      </c:ext>
                    </c:extLst>
                    <c:numCache>
                      <c:formatCode>[$-409]mmm\-yy;@</c:formatCode>
                      <c:ptCount val="5"/>
                      <c:pt idx="0">
                        <c:v>31</c:v>
                      </c:pt>
                      <c:pt idx="1">
                        <c:v>0</c:v>
                      </c:pt>
                      <c:pt idx="2">
                        <c:v>0</c:v>
                      </c:pt>
                      <c:pt idx="3">
                        <c:v>0</c:v>
                      </c:pt>
                      <c:pt idx="4">
                        <c:v>0</c:v>
                      </c:pt>
                    </c:numCache>
                  </c:numRef>
                </c:cat>
                <c:val>
                  <c:numRef>
                    <c:extLst>
                      <c:ext xmlns:c15="http://schemas.microsoft.com/office/drawing/2012/chart" uri="{02D57815-91ED-43cb-92C2-25804820EDAC}">
                        <c15:formulaRef>
                          <c15:sqref>Monthly_Summary_Table!$I$4:$I$123</c15:sqref>
                        </c15:formulaRef>
                      </c:ext>
                    </c:extLst>
                    <c:numCache>
                      <c:formatCode>[$₹-4009]\ #,##0</c:formatCode>
                      <c:ptCount val="5"/>
                      <c:pt idx="0">
                        <c:v>0</c:v>
                      </c:pt>
                      <c:pt idx="1">
                        <c:v>0</c:v>
                      </c:pt>
                      <c:pt idx="2">
                        <c:v>0</c:v>
                      </c:pt>
                      <c:pt idx="3">
                        <c:v>0</c:v>
                      </c:pt>
                      <c:pt idx="4">
                        <c:v>0</c:v>
                      </c:pt>
                    </c:numCache>
                  </c:numRef>
                </c:val>
                <c:smooth val="0"/>
              </c15:ser>
            </c15:filteredLineSeries>
          </c:ext>
        </c:extLst>
      </c:lineChart>
      <c:dateAx>
        <c:axId val="224383792"/>
        <c:scaling>
          <c:orientation val="minMax"/>
        </c:scaling>
        <c:delete val="0"/>
        <c:axPos val="b"/>
        <c:numFmt formatCode="[$-409]mmm\-yy;@" sourceLinked="1"/>
        <c:majorTickMark val="out"/>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24384184"/>
        <c:crosses val="autoZero"/>
        <c:auto val="1"/>
        <c:lblOffset val="100"/>
        <c:baseTimeUnit val="months"/>
      </c:dateAx>
      <c:valAx>
        <c:axId val="224384184"/>
        <c:scaling>
          <c:orientation val="minMax"/>
        </c:scaling>
        <c:delete val="0"/>
        <c:axPos val="l"/>
        <c:majorGridlines>
          <c:spPr>
            <a:ln w="9525" cap="flat" cmpd="sng" algn="ctr">
              <a:noFill/>
              <a:round/>
            </a:ln>
            <a:effectLst/>
          </c:spPr>
        </c:majorGridlines>
        <c:numFmt formatCode="[$₹-4009]\ #,##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224383792"/>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5">
  <a:schemeClr val="accent2"/>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5">
  <a:schemeClr val="accent2"/>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12</xdr:col>
      <xdr:colOff>137582</xdr:colOff>
      <xdr:row>9</xdr:row>
      <xdr:rowOff>9980</xdr:rowOff>
    </xdr:from>
    <xdr:to>
      <xdr:col>22</xdr:col>
      <xdr:colOff>33263</xdr:colOff>
      <xdr:row>22</xdr:row>
      <xdr:rowOff>42334</xdr:rowOff>
    </xdr:to>
    <xdr:graphicFrame macro="">
      <xdr:nvGraphicFramePr>
        <xdr:cNvPr id="11" name="Chart 10"/>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22</xdr:col>
      <xdr:colOff>185738</xdr:colOff>
      <xdr:row>1</xdr:row>
      <xdr:rowOff>60325</xdr:rowOff>
    </xdr:from>
    <xdr:to>
      <xdr:col>32</xdr:col>
      <xdr:colOff>122031</xdr:colOff>
      <xdr:row>3</xdr:row>
      <xdr:rowOff>183885</xdr:rowOff>
    </xdr:to>
    <mc:AlternateContent xmlns:mc="http://schemas.openxmlformats.org/markup-compatibility/2006" xmlns:a14="http://schemas.microsoft.com/office/drawing/2010/main">
      <mc:Choice Requires="a14">
        <xdr:graphicFrame macro="">
          <xdr:nvGraphicFramePr>
            <xdr:cNvPr id="8" name="Slicer_SingleMonth"/>
            <xdr:cNvGraphicFramePr/>
          </xdr:nvGraphicFramePr>
          <xdr:xfrm>
            <a:off x="0" y="0"/>
            <a:ext cx="0" cy="0"/>
          </xdr:xfrm>
          <a:graphic>
            <a:graphicData uri="http://schemas.microsoft.com/office/drawing/2010/slicer">
              <sle:slicer xmlns:sle="http://schemas.microsoft.com/office/drawing/2010/slicer" name="Slicer_SingleMonth"/>
            </a:graphicData>
          </a:graphic>
        </xdr:graphicFrame>
      </mc:Choice>
      <mc:Fallback xmlns="">
        <xdr:sp macro="" textlink="">
          <xdr:nvSpPr>
            <xdr:cNvPr id="0" name=""/>
            <xdr:cNvSpPr>
              <a:spLocks noTextEdit="1"/>
            </xdr:cNvSpPr>
          </xdr:nvSpPr>
          <xdr:spPr>
            <a:xfrm>
              <a:off x="18023465" y="458643"/>
              <a:ext cx="7019430" cy="67774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xdr:from>
      <xdr:col>62</xdr:col>
      <xdr:colOff>468036</xdr:colOff>
      <xdr:row>19</xdr:row>
      <xdr:rowOff>31080</xdr:rowOff>
    </xdr:from>
    <xdr:to>
      <xdr:col>73</xdr:col>
      <xdr:colOff>887308</xdr:colOff>
      <xdr:row>50</xdr:row>
      <xdr:rowOff>92777</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59</xdr:col>
      <xdr:colOff>478671</xdr:colOff>
      <xdr:row>8</xdr:row>
      <xdr:rowOff>177005</xdr:rowOff>
    </xdr:from>
    <xdr:to>
      <xdr:col>74</xdr:col>
      <xdr:colOff>41013</xdr:colOff>
      <xdr:row>14</xdr:row>
      <xdr:rowOff>28575</xdr:rowOff>
    </xdr:to>
    <mc:AlternateContent xmlns:mc="http://schemas.openxmlformats.org/markup-compatibility/2006" xmlns:a14="http://schemas.microsoft.com/office/drawing/2010/main">
      <mc:Choice Requires="a14">
        <xdr:graphicFrame macro="">
          <xdr:nvGraphicFramePr>
            <xdr:cNvPr id="7" name="Category"/>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40985898" y="2133960"/>
              <a:ext cx="12118024" cy="120238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editAs="oneCell">
    <xdr:from>
      <xdr:col>59</xdr:col>
      <xdr:colOff>408932</xdr:colOff>
      <xdr:row>19</xdr:row>
      <xdr:rowOff>81054</xdr:rowOff>
    </xdr:from>
    <xdr:to>
      <xdr:col>62</xdr:col>
      <xdr:colOff>302759</xdr:colOff>
      <xdr:row>48</xdr:row>
      <xdr:rowOff>130090</xdr:rowOff>
    </xdr:to>
    <mc:AlternateContent xmlns:mc="http://schemas.openxmlformats.org/markup-compatibility/2006" xmlns:a14="http://schemas.microsoft.com/office/drawing/2010/main">
      <mc:Choice Requires="a14">
        <xdr:graphicFrame macro="">
          <xdr:nvGraphicFramePr>
            <xdr:cNvPr id="10" name="Sub Category"/>
            <xdr:cNvGraphicFramePr/>
          </xdr:nvGraphicFramePr>
          <xdr:xfrm>
            <a:off x="0" y="0"/>
            <a:ext cx="0" cy="0"/>
          </xdr:xfrm>
          <a:graphic>
            <a:graphicData uri="http://schemas.microsoft.com/office/drawing/2010/slicer">
              <sle:slicer xmlns:sle="http://schemas.microsoft.com/office/drawing/2010/slicer" name="Sub Category"/>
            </a:graphicData>
          </a:graphic>
        </xdr:graphicFrame>
      </mc:Choice>
      <mc:Fallback xmlns="">
        <xdr:sp macro="" textlink="">
          <xdr:nvSpPr>
            <xdr:cNvPr id="0" name=""/>
            <xdr:cNvSpPr>
              <a:spLocks noTextEdit="1"/>
            </xdr:cNvSpPr>
          </xdr:nvSpPr>
          <xdr:spPr>
            <a:xfrm>
              <a:off x="40916159" y="4445236"/>
              <a:ext cx="2093236" cy="579867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xdr:from>
      <xdr:col>21</xdr:col>
      <xdr:colOff>71872</xdr:colOff>
      <xdr:row>8</xdr:row>
      <xdr:rowOff>201085</xdr:rowOff>
    </xdr:from>
    <xdr:to>
      <xdr:col>26</xdr:col>
      <xdr:colOff>306919</xdr:colOff>
      <xdr:row>22</xdr:row>
      <xdr:rowOff>102086</xdr:rowOff>
    </xdr:to>
    <xdr:graphicFrame macro="">
      <xdr:nvGraphicFramePr>
        <xdr:cNvPr id="3" name="Chart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243416</xdr:colOff>
      <xdr:row>27</xdr:row>
      <xdr:rowOff>127753</xdr:rowOff>
    </xdr:from>
    <xdr:to>
      <xdr:col>35</xdr:col>
      <xdr:colOff>76201</xdr:colOff>
      <xdr:row>48</xdr:row>
      <xdr:rowOff>170831</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15</xdr:col>
      <xdr:colOff>143335</xdr:colOff>
      <xdr:row>27</xdr:row>
      <xdr:rowOff>90618</xdr:rowOff>
    </xdr:from>
    <xdr:to>
      <xdr:col>20</xdr:col>
      <xdr:colOff>116416</xdr:colOff>
      <xdr:row>48</xdr:row>
      <xdr:rowOff>65456</xdr:rowOff>
    </xdr:to>
    <mc:AlternateContent xmlns:mc="http://schemas.openxmlformats.org/markup-compatibility/2006" xmlns:a14="http://schemas.microsoft.com/office/drawing/2010/main">
      <mc:Choice Requires="a14">
        <xdr:graphicFrame macro="">
          <xdr:nvGraphicFramePr>
            <xdr:cNvPr id="2" name="Category 1"/>
            <xdr:cNvGraphicFramePr/>
          </xdr:nvGraphicFramePr>
          <xdr:xfrm>
            <a:off x="0" y="0"/>
            <a:ext cx="0" cy="0"/>
          </xdr:xfrm>
          <a:graphic>
            <a:graphicData uri="http://schemas.microsoft.com/office/drawing/2010/slicer">
              <sle:slicer xmlns:sle="http://schemas.microsoft.com/office/drawing/2010/slicer" name="Category 1"/>
            </a:graphicData>
          </a:graphic>
        </xdr:graphicFrame>
      </mc:Choice>
      <mc:Fallback xmlns="">
        <xdr:sp macro="" textlink="">
          <xdr:nvSpPr>
            <xdr:cNvPr id="0" name=""/>
            <xdr:cNvSpPr>
              <a:spLocks noTextEdit="1"/>
            </xdr:cNvSpPr>
          </xdr:nvSpPr>
          <xdr:spPr>
            <a:xfrm>
              <a:off x="14171062" y="5996118"/>
              <a:ext cx="1860763" cy="418315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xdr:from>
      <xdr:col>38</xdr:col>
      <xdr:colOff>312964</xdr:colOff>
      <xdr:row>5</xdr:row>
      <xdr:rowOff>138794</xdr:rowOff>
    </xdr:from>
    <xdr:to>
      <xdr:col>55</xdr:col>
      <xdr:colOff>559598</xdr:colOff>
      <xdr:row>26</xdr:row>
      <xdr:rowOff>87232</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38</xdr:col>
      <xdr:colOff>509798</xdr:colOff>
      <xdr:row>1</xdr:row>
      <xdr:rowOff>139230</xdr:rowOff>
    </xdr:from>
    <xdr:to>
      <xdr:col>44</xdr:col>
      <xdr:colOff>133124</xdr:colOff>
      <xdr:row>4</xdr:row>
      <xdr:rowOff>46799</xdr:rowOff>
    </xdr:to>
    <mc:AlternateContent xmlns:mc="http://schemas.openxmlformats.org/markup-compatibility/2006" xmlns:sle15="http://schemas.microsoft.com/office/drawing/2012/slicer">
      <mc:Choice Requires="sle15">
        <xdr:graphicFrame macro="">
          <xdr:nvGraphicFramePr>
            <xdr:cNvPr id="16"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28184253" y="537548"/>
              <a:ext cx="4126053" cy="652251"/>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fLocksWithSheet="0"/>
  </xdr:twoCellAnchor>
  <xdr:twoCellAnchor editAs="absolute">
    <xdr:from>
      <xdr:col>44</xdr:col>
      <xdr:colOff>156936</xdr:colOff>
      <xdr:row>1</xdr:row>
      <xdr:rowOff>129705</xdr:rowOff>
    </xdr:from>
    <xdr:to>
      <xdr:col>57</xdr:col>
      <xdr:colOff>10942</xdr:colOff>
      <xdr:row>4</xdr:row>
      <xdr:rowOff>34395</xdr:rowOff>
    </xdr:to>
    <mc:AlternateContent xmlns:mc="http://schemas.openxmlformats.org/markup-compatibility/2006" xmlns:sle15="http://schemas.microsoft.com/office/drawing/2012/slicer">
      <mc:Choice Requires="sle15">
        <xdr:graphicFrame macro="">
          <xdr:nvGraphicFramePr>
            <xdr:cNvPr id="17"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32334118" y="528023"/>
              <a:ext cx="7231551" cy="649372"/>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fLocksWithSheet="0"/>
  </xdr:twoCellAnchor>
  <xdr:twoCellAnchor>
    <xdr:from>
      <xdr:col>38</xdr:col>
      <xdr:colOff>231889</xdr:colOff>
      <xdr:row>29</xdr:row>
      <xdr:rowOff>72005</xdr:rowOff>
    </xdr:from>
    <xdr:to>
      <xdr:col>55</xdr:col>
      <xdr:colOff>473982</xdr:colOff>
      <xdr:row>51</xdr:row>
      <xdr:rowOff>163286</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64</xdr:col>
      <xdr:colOff>550334</xdr:colOff>
      <xdr:row>1</xdr:row>
      <xdr:rowOff>84669</xdr:rowOff>
    </xdr:from>
    <xdr:to>
      <xdr:col>73</xdr:col>
      <xdr:colOff>169124</xdr:colOff>
      <xdr:row>4</xdr:row>
      <xdr:rowOff>30429</xdr:rowOff>
    </xdr:to>
    <mc:AlternateContent xmlns:mc="http://schemas.openxmlformats.org/markup-compatibility/2006" xmlns:a14="http://schemas.microsoft.com/office/drawing/2010/main">
      <mc:Choice Requires="a14">
        <xdr:graphicFrame macro="">
          <xdr:nvGraphicFramePr>
            <xdr:cNvPr id="18" name="Date"/>
            <xdr:cNvGraphicFramePr/>
          </xdr:nvGraphicFramePr>
          <xdr:xfrm>
            <a:off x="0" y="0"/>
            <a:ext cx="0" cy="0"/>
          </xdr:xfrm>
          <a:graphic>
            <a:graphicData uri="http://schemas.microsoft.com/office/drawing/2010/slicer">
              <sle:slicer xmlns:sle="http://schemas.microsoft.com/office/drawing/2010/slicer" name="Date"/>
            </a:graphicData>
          </a:graphic>
        </xdr:graphicFrame>
      </mc:Choice>
      <mc:Fallback xmlns="">
        <xdr:sp macro="" textlink="">
          <xdr:nvSpPr>
            <xdr:cNvPr id="0" name=""/>
            <xdr:cNvSpPr>
              <a:spLocks noTextEdit="1"/>
            </xdr:cNvSpPr>
          </xdr:nvSpPr>
          <xdr:spPr>
            <a:xfrm>
              <a:off x="45231243" y="482987"/>
              <a:ext cx="7082926" cy="69044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editAs="oneCell">
    <xdr:from>
      <xdr:col>59</xdr:col>
      <xdr:colOff>488155</xdr:colOff>
      <xdr:row>5</xdr:row>
      <xdr:rowOff>30957</xdr:rowOff>
    </xdr:from>
    <xdr:to>
      <xdr:col>67</xdr:col>
      <xdr:colOff>11906</xdr:colOff>
      <xdr:row>8</xdr:row>
      <xdr:rowOff>107155</xdr:rowOff>
    </xdr:to>
    <mc:AlternateContent xmlns:mc="http://schemas.openxmlformats.org/markup-compatibility/2006" xmlns:a14="http://schemas.microsoft.com/office/drawing/2010/main">
      <mc:Choice Requires="a14">
        <xdr:graphicFrame macro="">
          <xdr:nvGraphicFramePr>
            <xdr:cNvPr id="4"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40995382" y="1364457"/>
              <a:ext cx="6156615" cy="69965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indzara" refreshedDate="41405.352671412038" createdVersion="5" refreshedVersion="5" minRefreshableVersion="3" recordCount="1">
  <cacheSource type="worksheet">
    <worksheetSource name="Tbl_Transactions"/>
  </cacheSource>
  <cacheFields count="8">
    <cacheField name="Date" numFmtId="168">
      <sharedItems containsNonDate="0" containsString="0" containsBlank="1" count="1">
        <m/>
      </sharedItems>
    </cacheField>
    <cacheField name="Description" numFmtId="0">
      <sharedItems containsNonDate="0" containsString="0" containsBlank="1"/>
    </cacheField>
    <cacheField name="Amount" numFmtId="165">
      <sharedItems containsNonDate="0" containsString="0" containsBlank="1"/>
    </cacheField>
    <cacheField name="Type" numFmtId="0">
      <sharedItems containsNonDate="0" containsBlank="1" count="6">
        <m/>
        <s v="Transfer" u="1"/>
        <s v="Debit" u="1"/>
        <s v="Credit" u="1"/>
        <s v="Income" u="1"/>
        <s v="Expense" u="1"/>
      </sharedItems>
    </cacheField>
    <cacheField name="Category" numFmtId="0">
      <sharedItems containsNonDate="0" containsBlank="1" count="20">
        <m/>
        <s v="Home" u="1"/>
        <s v="Groceries" u="1"/>
        <s v="Company" u="1"/>
        <s v="ATM withdrawal" u="1"/>
        <s v="Transfer" u="1"/>
        <s v="Misc" u="1"/>
        <s v="Credit Card Payment" u="1"/>
        <s v="Auto" u="1"/>
        <s v="Utilities" u="1"/>
        <s v="Interest" u="1"/>
        <s v="Car" u="1"/>
        <s v="Rent" u="1"/>
        <s v="Income" u="1"/>
        <s v="Household" u="1"/>
        <s v="Dining" u="1"/>
        <s v="Salary" u="1"/>
        <s v="Property Rent" u="1"/>
        <s v="Medical" u="1"/>
        <s v="Entertainment" u="1"/>
      </sharedItems>
    </cacheField>
    <cacheField name="Sub Category" numFmtId="0">
      <sharedItems containsNonDate="0" containsBlank="1" count="19">
        <m/>
        <s v="Toys" u="1"/>
        <s v="Groceries" u="1"/>
        <s v="Restaurant" u="1"/>
        <s v="Electronics" u="1"/>
        <s v="Electricity Bill" u="1"/>
        <s v="Clothing" u="1"/>
        <s v="Fuel" u="1"/>
        <s v="Insurance" u="1"/>
        <s v="ATM" u="1"/>
        <s v="Car Loan" u="1"/>
        <s v="Phone Bill" u="1"/>
        <s v="Rent" u="1"/>
        <s v="Car Maintenance" u="1"/>
        <s v="Movies" u="1"/>
        <s v="Water Bill" u="1"/>
        <s v="Internet Bill" u="1"/>
        <s v="Coffee Shop" u="1"/>
        <s v="Medical" u="1"/>
      </sharedItems>
    </cacheField>
    <cacheField name="Account" numFmtId="0">
      <sharedItems containsNonDate="0" containsString="0" containsBlank="1"/>
    </cacheField>
    <cacheField name="Comments" numFmtId="0">
      <sharedItems containsNonDate="0" containsString="0" containsBlank="1"/>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
  <r>
    <x v="0"/>
    <m/>
    <m/>
    <x v="0"/>
    <x v="0"/>
    <x v="0"/>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T_SubCategory" cacheId="0" applyNumberFormats="0" applyBorderFormats="0" applyFontFormats="0" applyPatternFormats="0" applyAlignmentFormats="0" applyWidthHeightFormats="1" dataCaption="Values" updatedVersion="5" minRefreshableVersion="3" useAutoFormatting="1" colGrandTotals="0" itemPrintTitles="1" createdVersion="5" indent="0" outline="1" outlineData="1" multipleFieldFilters="0" chartFormat="43">
  <location ref="AG4:AH5" firstHeaderRow="1" firstDataRow="1" firstDataCol="1" rowPageCount="2" colPageCount="1"/>
  <pivotFields count="8">
    <pivotField numFmtId="14" showAll="0">
      <items count="2">
        <item x="0"/>
        <item t="default"/>
      </items>
    </pivotField>
    <pivotField showAll="0"/>
    <pivotField dataField="1" numFmtId="165" showAll="0"/>
    <pivotField axis="axisPage" multipleItemSelectionAllowed="1" showAll="0">
      <items count="7">
        <item m="1" x="3"/>
        <item m="1" x="2"/>
        <item m="1" x="5"/>
        <item h="1" m="1" x="4"/>
        <item h="1" m="1" x="1"/>
        <item h="1" x="0"/>
        <item t="default"/>
      </items>
    </pivotField>
    <pivotField axis="axisPage" showAll="0">
      <items count="21">
        <item m="1" x="11"/>
        <item m="1" x="1"/>
        <item m="1" x="13"/>
        <item m="1" x="18"/>
        <item m="1" x="12"/>
        <item m="1" x="16"/>
        <item m="1" x="5"/>
        <item m="1" x="9"/>
        <item m="1" x="2"/>
        <item m="1" x="6"/>
        <item m="1" x="15"/>
        <item m="1" x="3"/>
        <item m="1" x="14"/>
        <item m="1" x="8"/>
        <item m="1" x="7"/>
        <item m="1" x="10"/>
        <item x="0"/>
        <item m="1" x="19"/>
        <item m="1" x="17"/>
        <item m="1" x="4"/>
        <item t="default"/>
      </items>
    </pivotField>
    <pivotField axis="axisRow" showAll="0">
      <items count="20">
        <item m="1" x="9"/>
        <item m="1" x="13"/>
        <item m="1" x="6"/>
        <item m="1" x="5"/>
        <item m="1" x="11"/>
        <item x="0"/>
        <item m="1" x="7"/>
        <item m="1" x="8"/>
        <item m="1" x="2"/>
        <item m="1" x="3"/>
        <item m="1" x="1"/>
        <item m="1" x="10"/>
        <item m="1" x="18"/>
        <item m="1" x="15"/>
        <item m="1" x="12"/>
        <item m="1" x="14"/>
        <item m="1" x="17"/>
        <item m="1" x="16"/>
        <item m="1" x="4"/>
        <item t="default"/>
      </items>
    </pivotField>
    <pivotField showAll="0"/>
    <pivotField showAll="0"/>
  </pivotFields>
  <rowFields count="1">
    <field x="5"/>
  </rowFields>
  <rowItems count="1">
    <i t="grand">
      <x/>
    </i>
  </rowItems>
  <colItems count="1">
    <i/>
  </colItems>
  <pageFields count="2">
    <pageField fld="3" hier="-1"/>
    <pageField fld="4" hier="-1"/>
  </pageFields>
  <dataFields count="1">
    <dataField name="Sum of Amount" fld="2" baseField="0" baseItem="0" numFmtId="166"/>
  </dataFields>
  <formats count="1">
    <format dxfId="0">
      <pivotArea outline="0" collapsedLevelsAreSubtotals="1" fieldPosition="0"/>
    </format>
  </formats>
  <chartFormats count="16">
    <chartFormat chart="0" format="0" series="1">
      <pivotArea type="data" outline="0" fieldPosition="0">
        <references count="1">
          <reference field="4294967294" count="1" selected="0">
            <x v="0"/>
          </reference>
        </references>
      </pivotArea>
    </chartFormat>
    <chartFormat chart="4" format="1" series="1">
      <pivotArea type="data" outline="0" fieldPosition="0">
        <references count="1">
          <reference field="4294967294" count="1" selected="0">
            <x v="0"/>
          </reference>
        </references>
      </pivotArea>
    </chartFormat>
    <chartFormat chart="4" format="2">
      <pivotArea type="data" outline="0" fieldPosition="0">
        <references count="2">
          <reference field="4294967294" count="1" selected="0">
            <x v="0"/>
          </reference>
          <reference field="5" count="1" selected="0">
            <x v="0"/>
          </reference>
        </references>
      </pivotArea>
    </chartFormat>
    <chartFormat chart="4" format="3">
      <pivotArea type="data" outline="0" fieldPosition="0">
        <references count="2">
          <reference field="4294967294" count="1" selected="0">
            <x v="0"/>
          </reference>
          <reference field="5" count="1" selected="0">
            <x v="1"/>
          </reference>
        </references>
      </pivotArea>
    </chartFormat>
    <chartFormat chart="4" format="4">
      <pivotArea type="data" outline="0" fieldPosition="0">
        <references count="2">
          <reference field="4294967294" count="1" selected="0">
            <x v="0"/>
          </reference>
          <reference field="5" count="1" selected="0">
            <x v="2"/>
          </reference>
        </references>
      </pivotArea>
    </chartFormat>
    <chartFormat chart="4" format="5">
      <pivotArea type="data" outline="0" fieldPosition="0">
        <references count="2">
          <reference field="4294967294" count="1" selected="0">
            <x v="0"/>
          </reference>
          <reference field="5" count="1" selected="0">
            <x v="3"/>
          </reference>
        </references>
      </pivotArea>
    </chartFormat>
    <chartFormat chart="4" format="6">
      <pivotArea type="data" outline="0" fieldPosition="0">
        <references count="2">
          <reference field="4294967294" count="1" selected="0">
            <x v="0"/>
          </reference>
          <reference field="5" count="1" selected="0">
            <x v="4"/>
          </reference>
        </references>
      </pivotArea>
    </chartFormat>
    <chartFormat chart="4" format="7">
      <pivotArea type="data" outline="0" fieldPosition="0">
        <references count="2">
          <reference field="4294967294" count="1" selected="0">
            <x v="0"/>
          </reference>
          <reference field="5" count="1" selected="0">
            <x v="5"/>
          </reference>
        </references>
      </pivotArea>
    </chartFormat>
    <chartFormat chart="5" format="8" series="1">
      <pivotArea type="data" outline="0" fieldPosition="0">
        <references count="1">
          <reference field="4294967294" count="1" selected="0">
            <x v="0"/>
          </reference>
        </references>
      </pivotArea>
    </chartFormat>
    <chartFormat chart="5" format="9">
      <pivotArea type="data" outline="0" fieldPosition="0">
        <references count="2">
          <reference field="4294967294" count="1" selected="0">
            <x v="0"/>
          </reference>
          <reference field="5" count="1" selected="0">
            <x v="0"/>
          </reference>
        </references>
      </pivotArea>
    </chartFormat>
    <chartFormat chart="5" format="10">
      <pivotArea type="data" outline="0" fieldPosition="0">
        <references count="2">
          <reference field="4294967294" count="1" selected="0">
            <x v="0"/>
          </reference>
          <reference field="5" count="1" selected="0">
            <x v="1"/>
          </reference>
        </references>
      </pivotArea>
    </chartFormat>
    <chartFormat chart="5" format="11">
      <pivotArea type="data" outline="0" fieldPosition="0">
        <references count="2">
          <reference field="4294967294" count="1" selected="0">
            <x v="0"/>
          </reference>
          <reference field="5" count="1" selected="0">
            <x v="2"/>
          </reference>
        </references>
      </pivotArea>
    </chartFormat>
    <chartFormat chart="5" format="12">
      <pivotArea type="data" outline="0" fieldPosition="0">
        <references count="2">
          <reference field="4294967294" count="1" selected="0">
            <x v="0"/>
          </reference>
          <reference field="5" count="1" selected="0">
            <x v="3"/>
          </reference>
        </references>
      </pivotArea>
    </chartFormat>
    <chartFormat chart="5" format="13">
      <pivotArea type="data" outline="0" fieldPosition="0">
        <references count="2">
          <reference field="4294967294" count="1" selected="0">
            <x v="0"/>
          </reference>
          <reference field="5" count="1" selected="0">
            <x v="4"/>
          </reference>
        </references>
      </pivotArea>
    </chartFormat>
    <chartFormat chart="5" format="14">
      <pivotArea type="data" outline="0" fieldPosition="0">
        <references count="2">
          <reference field="4294967294" count="1" selected="0">
            <x v="0"/>
          </reference>
          <reference field="5" count="1" selected="0">
            <x v="5"/>
          </reference>
        </references>
      </pivotArea>
    </chartFormat>
    <chartFormat chart="5" format="15" series="1">
      <pivotArea type="data" outline="0" fieldPosition="0">
        <references count="2">
          <reference field="4294967294" count="1" selected="0">
            <x v="0"/>
          </reference>
          <reference field="5"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T_Income"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22">
  <location ref="J4:K5" firstHeaderRow="1" firstDataRow="1" firstDataCol="1" rowPageCount="1" colPageCount="1"/>
  <pivotFields count="8">
    <pivotField numFmtId="14" showAll="0">
      <items count="2">
        <item x="0"/>
        <item t="default"/>
      </items>
    </pivotField>
    <pivotField showAll="0"/>
    <pivotField dataField="1" numFmtId="164" showAll="0"/>
    <pivotField axis="axisPage" multipleItemSelectionAllowed="1" showAll="0">
      <items count="7">
        <item m="1" x="3"/>
        <item m="1" x="2"/>
        <item h="1" m="1" x="5"/>
        <item m="1" x="4"/>
        <item h="1" m="1" x="1"/>
        <item h="1" x="0"/>
        <item t="default"/>
      </items>
    </pivotField>
    <pivotField axis="axisRow" showAll="0">
      <items count="21">
        <item m="1" x="11"/>
        <item m="1" x="13"/>
        <item m="1" x="12"/>
        <item m="1" x="5"/>
        <item m="1" x="9"/>
        <item m="1" x="18"/>
        <item m="1" x="1"/>
        <item m="1" x="16"/>
        <item m="1" x="2"/>
        <item m="1" x="6"/>
        <item m="1" x="15"/>
        <item m="1" x="3"/>
        <item m="1" x="14"/>
        <item m="1" x="8"/>
        <item m="1" x="7"/>
        <item m="1" x="10"/>
        <item x="0"/>
        <item m="1" x="19"/>
        <item m="1" x="17"/>
        <item m="1" x="4"/>
        <item t="default"/>
      </items>
    </pivotField>
    <pivotField showAll="0"/>
    <pivotField showAll="0"/>
    <pivotField showAll="0"/>
  </pivotFields>
  <rowFields count="1">
    <field x="4"/>
  </rowFields>
  <rowItems count="1">
    <i t="grand">
      <x/>
    </i>
  </rowItems>
  <colItems count="1">
    <i/>
  </colItems>
  <pageFields count="1">
    <pageField fld="3" hier="-1"/>
  </pageFields>
  <dataFields count="1">
    <dataField name="Sum of Amount" fld="2" baseField="0" baseItem="0" numFmtId="166"/>
  </dataFields>
  <formats count="1">
    <format dxfId="1">
      <pivotArea outline="0" collapsedLevelsAreSubtotals="1" fieldPosition="0"/>
    </format>
  </formats>
  <chartFormats count="12">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4" count="1" selected="0">
            <x v="2"/>
          </reference>
        </references>
      </pivotArea>
    </chartFormat>
    <chartFormat chart="0" format="2">
      <pivotArea type="data" outline="0" fieldPosition="0">
        <references count="2">
          <reference field="4294967294" count="1" selected="0">
            <x v="0"/>
          </reference>
          <reference field="4" count="1" selected="0">
            <x v="0"/>
          </reference>
        </references>
      </pivotArea>
    </chartFormat>
    <chartFormat chart="0" format="3">
      <pivotArea type="data" outline="0" fieldPosition="0">
        <references count="2">
          <reference field="4294967294" count="1" selected="0">
            <x v="0"/>
          </reference>
          <reference field="4" count="1" selected="0">
            <x v="3"/>
          </reference>
        </references>
      </pivotArea>
    </chartFormat>
    <chartFormat chart="0" format="4">
      <pivotArea type="data" outline="0" fieldPosition="0">
        <references count="2">
          <reference field="4294967294" count="1" selected="0">
            <x v="0"/>
          </reference>
          <reference field="4" count="1" selected="0">
            <x v="4"/>
          </reference>
        </references>
      </pivotArea>
    </chartFormat>
    <chartFormat chart="0" format="5">
      <pivotArea type="data" outline="0" fieldPosition="0">
        <references count="2">
          <reference field="4294967294" count="1" selected="0">
            <x v="0"/>
          </reference>
          <reference field="4" count="1" selected="0">
            <x v="5"/>
          </reference>
        </references>
      </pivotArea>
    </chartFormat>
    <chartFormat chart="19" format="3" series="1">
      <pivotArea type="data" outline="0" fieldPosition="0">
        <references count="1">
          <reference field="4294967294" count="1" selected="0">
            <x v="0"/>
          </reference>
        </references>
      </pivotArea>
    </chartFormat>
    <chartFormat chart="19" format="4">
      <pivotArea type="data" outline="0" fieldPosition="0">
        <references count="2">
          <reference field="4294967294" count="1" selected="0">
            <x v="0"/>
          </reference>
          <reference field="4" count="1" selected="0">
            <x v="1"/>
          </reference>
        </references>
      </pivotArea>
    </chartFormat>
    <chartFormat chart="19" format="5">
      <pivotArea type="data" outline="0" fieldPosition="0">
        <references count="2">
          <reference field="4294967294" count="1" selected="0">
            <x v="0"/>
          </reference>
          <reference field="4" count="1" selected="0">
            <x v="7"/>
          </reference>
        </references>
      </pivotArea>
    </chartFormat>
    <chartFormat chart="19" format="6">
      <pivotArea type="data" outline="0" fieldPosition="0">
        <references count="2">
          <reference field="4294967294" count="1" selected="0">
            <x v="0"/>
          </reference>
          <reference field="4" count="1" selected="0">
            <x v="15"/>
          </reference>
        </references>
      </pivotArea>
    </chartFormat>
    <chartFormat chart="19" format="7">
      <pivotArea type="data" outline="0" fieldPosition="0">
        <references count="2">
          <reference field="4294967294" count="1" selected="0">
            <x v="0"/>
          </reference>
          <reference field="4" count="1" selected="0">
            <x v="18"/>
          </reference>
        </references>
      </pivotArea>
    </chartFormat>
    <chartFormat chart="19" format="8">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T_CatSubCat"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1">
  <location ref="W7:X9" firstHeaderRow="1" firstDataRow="1" firstDataCol="1" rowPageCount="3" colPageCount="1"/>
  <pivotFields count="8">
    <pivotField axis="axisRow" numFmtId="14" showAll="0" sortType="ascending">
      <items count="2">
        <item x="0"/>
        <item t="default"/>
      </items>
    </pivotField>
    <pivotField showAll="0"/>
    <pivotField dataField="1" numFmtId="164" showAll="0"/>
    <pivotField axis="axisPage" multipleItemSelectionAllowed="1" showAll="0">
      <items count="7">
        <item m="1" x="3"/>
        <item m="1" x="2"/>
        <item m="1" x="5"/>
        <item m="1" x="4"/>
        <item m="1" x="1"/>
        <item x="0"/>
        <item t="default"/>
      </items>
    </pivotField>
    <pivotField axis="axisPage" showAll="0">
      <items count="21">
        <item m="1" x="11"/>
        <item m="1" x="13"/>
        <item m="1" x="18"/>
        <item m="1" x="12"/>
        <item m="1" x="5"/>
        <item m="1" x="9"/>
        <item m="1" x="1"/>
        <item m="1" x="16"/>
        <item m="1" x="2"/>
        <item m="1" x="6"/>
        <item m="1" x="15"/>
        <item m="1" x="3"/>
        <item m="1" x="14"/>
        <item m="1" x="8"/>
        <item m="1" x="7"/>
        <item m="1" x="10"/>
        <item x="0"/>
        <item m="1" x="19"/>
        <item m="1" x="17"/>
        <item m="1" x="4"/>
        <item t="default"/>
      </items>
    </pivotField>
    <pivotField axis="axisPage" showAll="0">
      <items count="20">
        <item m="1" x="13"/>
        <item m="1" x="5"/>
        <item m="1" x="11"/>
        <item x="0"/>
        <item m="1" x="9"/>
        <item m="1" x="6"/>
        <item m="1" x="7"/>
        <item m="1" x="8"/>
        <item m="1" x="2"/>
        <item m="1" x="3"/>
        <item m="1" x="1"/>
        <item m="1" x="10"/>
        <item m="1" x="18"/>
        <item m="1" x="15"/>
        <item m="1" x="12"/>
        <item m="1" x="14"/>
        <item m="1" x="17"/>
        <item m="1" x="16"/>
        <item m="1" x="4"/>
        <item t="default"/>
      </items>
    </pivotField>
    <pivotField showAll="0"/>
    <pivotField showAll="0"/>
  </pivotFields>
  <rowFields count="1">
    <field x="0"/>
  </rowFields>
  <rowItems count="2">
    <i>
      <x/>
    </i>
    <i t="grand">
      <x/>
    </i>
  </rowItems>
  <colItems count="1">
    <i/>
  </colItems>
  <pageFields count="3">
    <pageField fld="4" hier="-1"/>
    <pageField fld="5" hier="-1"/>
    <pageField fld="3" hier="-1"/>
  </pageFields>
  <dataFields count="1">
    <dataField name="Sum of Amount" fld="2" baseField="0" baseItem="0" numFmtId="166"/>
  </dataFields>
  <formats count="1">
    <format dxfId="2">
      <pivotArea outline="0" collapsedLevelsAreSubtotals="1" fieldPosition="0"/>
    </format>
  </formats>
  <chartFormats count="1">
    <chartFormat chart="7" format="8"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T_Expense"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9">
  <location ref="A4:B5" firstHeaderRow="1" firstDataRow="1" firstDataCol="1" rowPageCount="2" colPageCount="1"/>
  <pivotFields count="8">
    <pivotField axis="axisPage" numFmtId="14" multipleItemSelectionAllowed="1" showAll="0">
      <items count="2">
        <item x="0"/>
        <item t="default"/>
      </items>
    </pivotField>
    <pivotField showAll="0"/>
    <pivotField dataField="1" numFmtId="164" showAll="0"/>
    <pivotField axis="axisPage" multipleItemSelectionAllowed="1" showAll="0">
      <items count="7">
        <item m="1" x="3"/>
        <item m="1" x="2"/>
        <item m="1" x="5"/>
        <item h="1" m="1" x="4"/>
        <item h="1" m="1" x="1"/>
        <item h="1" x="0"/>
        <item t="default"/>
      </items>
    </pivotField>
    <pivotField axis="axisRow" showAll="0">
      <items count="21">
        <item m="1" x="11"/>
        <item m="1" x="13"/>
        <item m="1" x="12"/>
        <item m="1" x="5"/>
        <item m="1" x="9"/>
        <item m="1" x="18"/>
        <item m="1" x="1"/>
        <item m="1" x="16"/>
        <item m="1" x="2"/>
        <item m="1" x="6"/>
        <item m="1" x="15"/>
        <item m="1" x="3"/>
        <item m="1" x="14"/>
        <item m="1" x="8"/>
        <item m="1" x="7"/>
        <item m="1" x="10"/>
        <item x="0"/>
        <item m="1" x="19"/>
        <item m="1" x="17"/>
        <item m="1" x="4"/>
        <item t="default"/>
      </items>
    </pivotField>
    <pivotField showAll="0"/>
    <pivotField showAll="0"/>
    <pivotField showAll="0"/>
  </pivotFields>
  <rowFields count="1">
    <field x="4"/>
  </rowFields>
  <rowItems count="1">
    <i t="grand">
      <x/>
    </i>
  </rowItems>
  <colItems count="1">
    <i/>
  </colItems>
  <pageFields count="2">
    <pageField fld="3" hier="-1"/>
    <pageField fld="0" hier="-1"/>
  </pageFields>
  <dataFields count="1">
    <dataField name="Sum of Amount" fld="2" baseField="0" baseItem="0" numFmtId="166"/>
  </dataFields>
  <formats count="1">
    <format dxfId="3">
      <pivotArea outline="0" collapsedLevelsAreSubtotals="1" fieldPosition="0"/>
    </format>
  </formats>
  <chartFormats count="15">
    <chartFormat chart="0" format="0" series="1">
      <pivotArea type="data" outline="0" fieldPosition="0">
        <references count="1">
          <reference field="4294967294" count="1" selected="0">
            <x v="0"/>
          </reference>
        </references>
      </pivotArea>
    </chartFormat>
    <chartFormat chart="0" format="1">
      <pivotArea type="data" outline="0" fieldPosition="0">
        <references count="2">
          <reference field="4294967294" count="1" selected="0">
            <x v="0"/>
          </reference>
          <reference field="4" count="1" selected="0">
            <x v="2"/>
          </reference>
        </references>
      </pivotArea>
    </chartFormat>
    <chartFormat chart="0" format="2">
      <pivotArea type="data" outline="0" fieldPosition="0">
        <references count="2">
          <reference field="4294967294" count="1" selected="0">
            <x v="0"/>
          </reference>
          <reference field="4" count="1" selected="0">
            <x v="0"/>
          </reference>
        </references>
      </pivotArea>
    </chartFormat>
    <chartFormat chart="0" format="3">
      <pivotArea type="data" outline="0" fieldPosition="0">
        <references count="2">
          <reference field="4294967294" count="1" selected="0">
            <x v="0"/>
          </reference>
          <reference field="4" count="1" selected="0">
            <x v="3"/>
          </reference>
        </references>
      </pivotArea>
    </chartFormat>
    <chartFormat chart="0" format="4">
      <pivotArea type="data" outline="0" fieldPosition="0">
        <references count="2">
          <reference field="4294967294" count="1" selected="0">
            <x v="0"/>
          </reference>
          <reference field="4" count="1" selected="0">
            <x v="4"/>
          </reference>
        </references>
      </pivotArea>
    </chartFormat>
    <chartFormat chart="0" format="5">
      <pivotArea type="data" outline="0" fieldPosition="0">
        <references count="2">
          <reference field="4294967294" count="1" selected="0">
            <x v="0"/>
          </reference>
          <reference field="4" count="1" selected="0">
            <x v="5"/>
          </reference>
        </references>
      </pivotArea>
    </chartFormat>
    <chartFormat chart="0" format="6">
      <pivotArea type="data" outline="0" fieldPosition="0">
        <references count="2">
          <reference field="4294967294" count="1" selected="0">
            <x v="0"/>
          </reference>
          <reference field="4" count="1" selected="0">
            <x v="6"/>
          </reference>
        </references>
      </pivotArea>
    </chartFormat>
    <chartFormat chart="0" format="7">
      <pivotArea type="data" outline="0" fieldPosition="0">
        <references count="2">
          <reference field="4294967294" count="1" selected="0">
            <x v="0"/>
          </reference>
          <reference field="4" count="1" selected="0">
            <x v="8"/>
          </reference>
        </references>
      </pivotArea>
    </chartFormat>
    <chartFormat chart="0" format="8">
      <pivotArea type="data" outline="0" fieldPosition="0">
        <references count="2">
          <reference field="4294967294" count="1" selected="0">
            <x v="0"/>
          </reference>
          <reference field="4" count="1" selected="0">
            <x v="9"/>
          </reference>
        </references>
      </pivotArea>
    </chartFormat>
    <chartFormat chart="0" format="9">
      <pivotArea type="data" outline="0" fieldPosition="0">
        <references count="2">
          <reference field="4294967294" count="1" selected="0">
            <x v="0"/>
          </reference>
          <reference field="4" count="1" selected="0">
            <x v="10"/>
          </reference>
        </references>
      </pivotArea>
    </chartFormat>
    <chartFormat chart="0" format="10">
      <pivotArea type="data" outline="0" fieldPosition="0">
        <references count="2">
          <reference field="4294967294" count="1" selected="0">
            <x v="0"/>
          </reference>
          <reference field="4" count="1" selected="0">
            <x v="11"/>
          </reference>
        </references>
      </pivotArea>
    </chartFormat>
    <chartFormat chart="0" format="11">
      <pivotArea type="data" outline="0" fieldPosition="0">
        <references count="2">
          <reference field="4294967294" count="1" selected="0">
            <x v="0"/>
          </reference>
          <reference field="4" count="1" selected="0">
            <x v="12"/>
          </reference>
        </references>
      </pivotArea>
    </chartFormat>
    <chartFormat chart="0" format="12">
      <pivotArea type="data" outline="0" fieldPosition="0">
        <references count="2">
          <reference field="4294967294" count="1" selected="0">
            <x v="0"/>
          </reference>
          <reference field="4" count="1" selected="0">
            <x v="16"/>
          </reference>
        </references>
      </pivotArea>
    </chartFormat>
    <chartFormat chart="0" format="13">
      <pivotArea type="data" outline="0" fieldPosition="0">
        <references count="2">
          <reference field="4294967294" count="1" selected="0">
            <x v="0"/>
          </reference>
          <reference field="4" count="1" selected="0">
            <x v="17"/>
          </reference>
        </references>
      </pivotArea>
    </chartFormat>
    <chartFormat chart="0" format="14">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pivotTables>
    <pivotTable tabId="5" name="PT_CatSubCat"/>
  </pivotTables>
  <data>
    <tabular pivotCacheId="1">
      <items count="20">
        <i x="4" s="1" nd="1"/>
        <i x="8" s="1" nd="1"/>
        <i x="11" s="1" nd="1"/>
        <i x="3" s="1" nd="1"/>
        <i x="7" s="1" nd="1"/>
        <i x="15" s="1" nd="1"/>
        <i x="19" s="1" nd="1"/>
        <i x="2" s="1" nd="1"/>
        <i x="1" s="1" nd="1"/>
        <i x="14" s="1" nd="1"/>
        <i x="13" s="1" nd="1"/>
        <i x="10" s="1" nd="1"/>
        <i x="18" s="1" nd="1"/>
        <i x="6" s="1" nd="1"/>
        <i x="17" s="1" nd="1"/>
        <i x="12" s="1" nd="1"/>
        <i x="16" s="1" nd="1"/>
        <i x="5" s="1" nd="1"/>
        <i x="9" s="1" nd="1"/>
        <i x="0"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ub_Category" sourceName="Sub Category">
  <pivotTables>
    <pivotTable tabId="5" name="PT_CatSubCat"/>
  </pivotTables>
  <data>
    <tabular pivotCacheId="1">
      <items count="19">
        <i x="9" s="1" nd="1"/>
        <i x="10" s="1" nd="1"/>
        <i x="13" s="1" nd="1"/>
        <i x="6" s="1" nd="1"/>
        <i x="17" s="1" nd="1"/>
        <i x="5" s="1" nd="1"/>
        <i x="4" s="1" nd="1"/>
        <i x="7" s="1" nd="1"/>
        <i x="2" s="1" nd="1"/>
        <i x="8" s="1" nd="1"/>
        <i x="16" s="1" nd="1"/>
        <i x="18" s="1" nd="1"/>
        <i x="14" s="1" nd="1"/>
        <i x="11" s="1" nd="1"/>
        <i x="12" s="1" nd="1"/>
        <i x="3" s="1" nd="1"/>
        <i x="1" s="1" nd="1"/>
        <i x="15" s="1" nd="1"/>
        <i x="0" s="1" nd="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Date" sourceName="Date">
  <pivotTables>
    <pivotTable tabId="5" name="PT_Expense"/>
    <pivotTable tabId="5" name="PT_Income"/>
    <pivotTable tabId="5" name="PT_SubCategory"/>
  </pivotTables>
  <data>
    <tabular pivotCacheId="1" showMissing="0">
      <items count="1">
        <i x="0" s="1" nd="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ategory1" sourceName="Category">
  <pivotTables>
    <pivotTable tabId="5" name="PT_SubCategory"/>
  </pivotTables>
  <data>
    <tabular pivotCacheId="1" showMissing="0">
      <items count="20">
        <i x="0" s="1" nd="1"/>
        <i x="4" s="1" nd="1"/>
        <i x="8" s="1" nd="1"/>
        <i x="11" s="1" nd="1"/>
        <i x="3" s="1" nd="1"/>
        <i x="7" s="1" nd="1"/>
        <i x="15" s="1" nd="1"/>
        <i x="19" s="1" nd="1"/>
        <i x="2" s="1" nd="1"/>
        <i x="1" s="1" nd="1"/>
        <i x="14" s="1" nd="1"/>
        <i x="13" s="1" nd="1"/>
        <i x="10" s="1" nd="1"/>
        <i x="18" s="1" nd="1"/>
        <i x="6" s="1" nd="1"/>
        <i x="17" s="1" nd="1"/>
        <i x="12" s="1" nd="1"/>
        <i x="16" s="1" nd="1"/>
        <i x="5" s="1" nd="1"/>
        <i x="9" s="1" nd="1"/>
      </items>
    </tabular>
  </data>
  <extLst>
    <x:ext xmlns:x15="http://schemas.microsoft.com/office/spreadsheetml/2010/11/main" uri="{470722E0-AACD-4C17-9CDC-17EF765DBC7E}">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Date1" sourceName="Date">
  <pivotTables>
    <pivotTable tabId="5" name="PT_CatSubCat"/>
  </pivotTables>
  <data>
    <tabular pivotCacheId="1">
      <items count="1">
        <i x="0" s="1" nd="1"/>
      </items>
    </tabular>
  </data>
  <extLst>
    <x:ext xmlns:x15="http://schemas.microsoft.com/office/spreadsheetml/2010/11/main" uri="{470722E0-AACD-4C17-9CDC-17EF765DBC7E}">
      <x15:slicerCacheHideItemsWithNoData/>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Type" sourceName="Type">
  <pivotTables>
    <pivotTable tabId="5" name="PT_CatSubCat"/>
  </pivotTables>
  <data>
    <tabular pivotCacheId="1">
      <items count="6">
        <i x="3" s="1" nd="1"/>
        <i x="2" s="1" nd="1"/>
        <i x="5" s="1" nd="1"/>
        <i x="4" s="1" nd="1"/>
        <i x="1" s="1" nd="1"/>
        <i x="0" s="1" nd="1"/>
      </items>
    </tabular>
  </data>
  <extLst>
    <x:ext xmlns:x15="http://schemas.microsoft.com/office/spreadsheetml/2010/11/main" uri="{470722E0-AACD-4C17-9CDC-17EF765DBC7E}">
      <x15:slicerCacheHideItemsWithNoData/>
    </x:ext>
  </extLst>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Year" sourceName="Year">
  <extLst>
    <x:ext xmlns:x15="http://schemas.microsoft.com/office/spreadsheetml/2010/11/main" uri="{2F2917AC-EB37-4324-AD4E-5DD8C200BD13}">
      <x15:tableSlicerCache tableId="3" column="7"/>
    </x:ext>
    <x:ext xmlns:x15="http://schemas.microsoft.com/office/spreadsheetml/2010/11/main" uri="{470722E0-AACD-4C17-9CDC-17EF765DBC7E}">
      <x15:slicerCacheHideItemsWithNoData/>
    </x:ext>
  </extLst>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Month" sourceName="Month">
  <extLst>
    <x:ext xmlns:x15="http://schemas.microsoft.com/office/spreadsheetml/2010/11/main" uri="{2F2917AC-EB37-4324-AD4E-5DD8C200BD13}">
      <x15:tableSlicerCache tableId="3" column="8"/>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columnCount="8" style="SlicerStyleOther1" rowHeight="365760"/>
  <slicer name="Sub Category" cache="Slicer_Sub_Category" caption="Sub Category" style="SlicerStyleOther1" rowHeight="365760"/>
  <slicer name="Slicer_SingleMonth" cache="Slicer_Date" caption="Month" columnCount="12" style="SlicerStyleOther1" rowHeight="274320"/>
  <slicer name="Category 1" cache="Slicer_Category1" caption="Category" style="SlicerStyleOther1" rowHeight="320040"/>
  <slicer name="Date" cache="Slicer_Date1" caption="Month" columnCount="12" style="SlicerStyleOther1" rowHeight="274320"/>
  <slicer name="Type" cache="Slicer_Type" caption="Type" columnCount="3" style="SlicerStyleOther1" rowHeight="274320"/>
</slicers>
</file>

<file path=xl/slicers/slicer2.xml><?xml version="1.0" encoding="utf-8"?>
<slicers xmlns="http://schemas.microsoft.com/office/spreadsheetml/2009/9/main" xmlns:mc="http://schemas.openxmlformats.org/markup-compatibility/2006" xmlns:x="http://schemas.openxmlformats.org/spreadsheetml/2006/main" mc:Ignorable="x">
  <slicer name="Year" cache="Slicer_Year" caption="Year" columnCount="5" style="SlicerStyleOther1" rowHeight="274320"/>
  <slicer name="Month" cache="Slicer_Month" caption="Month" columnCount="12" style="SlicerStyleOther1" rowHeight="274320"/>
</slicers>
</file>

<file path=xl/tables/table1.xml><?xml version="1.0" encoding="utf-8"?>
<table xmlns="http://schemas.openxmlformats.org/spreadsheetml/2006/main" id="1" name="Tbl_Transactions" displayName="Tbl_Transactions" ref="A13:H14" insertRow="1" totalsRowShown="0" headerRowDxfId="32" dataDxfId="31">
  <autoFilter ref="A13:H14"/>
  <sortState ref="A14:H124">
    <sortCondition ref="A13:A124"/>
  </sortState>
  <tableColumns count="8">
    <tableColumn id="1" name="Date" dataDxfId="30"/>
    <tableColumn id="2" name="Description" dataDxfId="29"/>
    <tableColumn id="4" name="Amount" dataDxfId="28"/>
    <tableColumn id="5" name="Type" dataDxfId="27"/>
    <tableColumn id="6" name="Category" dataDxfId="26"/>
    <tableColumn id="7" name="Sub Category" dataDxfId="25"/>
    <tableColumn id="8" name="Account" dataDxfId="24"/>
    <tableColumn id="9" name="Comments" dataDxfId="23"/>
  </tableColumns>
  <tableStyleInfo name="TableStyleMedium18" showFirstColumn="0" showLastColumn="0" showRowStripes="1" showColumnStripes="0"/>
</table>
</file>

<file path=xl/tables/table2.xml><?xml version="1.0" encoding="utf-8"?>
<table xmlns="http://schemas.openxmlformats.org/spreadsheetml/2006/main" id="3" name="Table3" displayName="Table3" ref="B3:J123" totalsRowShown="0" dataDxfId="13">
  <autoFilter ref="B3:J123">
    <filterColumn colId="1">
      <filters>
        <filter val="2013"/>
      </filters>
    </filterColumn>
    <filterColumn colId="2">
      <filters>
        <filter val="Apr"/>
        <filter val="Feb"/>
        <filter val="Jan"/>
        <filter val="Mar"/>
        <filter val="May"/>
      </filters>
    </filterColumn>
  </autoFilter>
  <tableColumns count="9">
    <tableColumn id="1" name="Date" dataDxfId="12">
      <calculatedColumnFormula>IF(EOMONTH(MAX(Tbl_Transactions[Date]),ROW($B$4)-ROW($B4))&lt;MIN(Tbl_Transactions[Date]),"",EOMONTH(MAX(Tbl_Transactions[Date]),ROW($B$4)-ROW($B4)))</calculatedColumnFormula>
    </tableColumn>
    <tableColumn id="7" name="Year" dataDxfId="11">
      <calculatedColumnFormula>IFERROR(YEAR(Table3[[#This Row],[Date]]),"")</calculatedColumnFormula>
    </tableColumn>
    <tableColumn id="8" name="Month" dataDxfId="10">
      <calculatedColumnFormula>IFERROR(TEXT(Table3[[#This Row],[Date]],"mmm"),"")</calculatedColumnFormula>
    </tableColumn>
    <tableColumn id="2" name="Income" dataDxfId="9">
      <calculatedColumnFormula>IF(LEN(B4)=0,"",SUMIFS(Tbl_Transactions[Amount],Tbl_Transactions[Type],"Income",Tbl_Transactions[Date],"&lt;="&amp;Monthly_Summary_Table!$B4,Tbl_Transactions[Date],"&gt;"&amp;EOMONTH(Monthly_Summary_Table!$B4,-1)))</calculatedColumnFormula>
    </tableColumn>
    <tableColumn id="3" name="Expense" dataDxfId="8">
      <calculatedColumnFormula>IF(LEN(B4)=0,"",SUMIFS(Tbl_Transactions[Amount],Tbl_Transactions[Type],"Expense",Tbl_Transactions[Date],"&lt;="&amp;Monthly_Summary_Table!$B4,Tbl_Transactions[Date],"&gt;"&amp;EOMONTH(Monthly_Summary_Table!$B4,-1)))</calculatedColumnFormula>
    </tableColumn>
    <tableColumn id="4" name="Savings" dataDxfId="7">
      <calculatedColumnFormula>IFERROR(Table3[[#This Row],[Income]]-Table3[[#This Row],[Expense]],"")</calculatedColumnFormula>
    </tableColumn>
    <tableColumn id="9" name="Budget" dataDxfId="6">
      <calculatedColumnFormula xml:space="preserve"> IF(LEN(Table3[[#This Row],[Date]])=0,"",MonthlyBudget)</calculatedColumnFormula>
    </tableColumn>
    <tableColumn id="5" name="Cumulative Savings" dataDxfId="5">
      <calculatedColumnFormula>IF(LEN(Table3[[#This Row],[Date]])=0,"",SUM(G4:$G$123))</calculatedColumnFormula>
    </tableColumn>
    <tableColumn id="6" name="Net Balance" dataDxfId="4">
      <calculatedColumnFormula>IF(LEN(Table3[[#This Row],[Date]])=0,"",Table3[[#This Row],[Cumulative Savings]]+Starting_Worth)</calculatedColumnFormula>
    </tableColumn>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dzara.blogspot.com/" TargetMode="External"/><Relationship Id="rId1" Type="http://schemas.openxmlformats.org/officeDocument/2006/relationships/hyperlink" Target="http://www.indzara.blogspot.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indzara.blogspot.com/" TargetMode="External"/><Relationship Id="rId1" Type="http://schemas.openxmlformats.org/officeDocument/2006/relationships/hyperlink" Target="http://www.indzara.blogspot.com/" TargetMode="Externa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microsoft.com/office/2007/relationships/slicer" Target="../slicers/slicer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3"/>
  <sheetViews>
    <sheetView tabSelected="1" topLeftCell="B1" zoomScale="90" zoomScaleNormal="90" workbookViewId="0">
      <selection activeCell="B7" sqref="B7"/>
    </sheetView>
  </sheetViews>
  <sheetFormatPr defaultColWidth="0" defaultRowHeight="15" zeroHeight="1" x14ac:dyDescent="0.25"/>
  <cols>
    <col min="1" max="1" width="3.85546875" style="20" customWidth="1"/>
    <col min="2" max="2" width="23.140625" style="20" customWidth="1"/>
    <col min="3" max="3" width="21.5703125" style="20" customWidth="1"/>
    <col min="4" max="4" width="16" style="20" customWidth="1"/>
    <col min="5" max="5" width="13.42578125" style="20" customWidth="1"/>
    <col min="6" max="6" width="8.85546875" style="20" customWidth="1"/>
    <col min="7" max="7" width="18.5703125" style="20" customWidth="1"/>
    <col min="8" max="8" width="25.85546875" style="20" customWidth="1"/>
    <col min="9" max="9" width="19" style="20" customWidth="1"/>
    <col min="10" max="11" width="10.7109375" style="20" customWidth="1"/>
    <col min="12" max="12" width="16" style="20" customWidth="1"/>
    <col min="13" max="13" width="13.140625" style="20" customWidth="1"/>
    <col min="14" max="14" width="1.85546875" style="20" customWidth="1"/>
    <col min="15" max="15" width="3.5703125" style="20" customWidth="1"/>
    <col min="16" max="16" width="0" style="20" hidden="1" customWidth="1"/>
    <col min="17" max="16384" width="9.140625" style="20" hidden="1"/>
  </cols>
  <sheetData>
    <row r="1" spans="1:15" ht="30" x14ac:dyDescent="0.25">
      <c r="A1" s="19"/>
      <c r="B1" s="178" t="s">
        <v>66</v>
      </c>
      <c r="C1" s="179"/>
      <c r="D1" s="179"/>
      <c r="E1" s="180" t="s">
        <v>44</v>
      </c>
      <c r="F1" s="180"/>
      <c r="G1" s="169" t="s">
        <v>45</v>
      </c>
      <c r="H1" s="169"/>
      <c r="I1" s="169" t="s">
        <v>46</v>
      </c>
      <c r="J1" s="169"/>
      <c r="K1" s="170" t="s">
        <v>47</v>
      </c>
      <c r="L1" s="170"/>
      <c r="M1" s="171"/>
      <c r="N1" s="19"/>
      <c r="O1" s="19"/>
    </row>
    <row r="2" spans="1:15" x14ac:dyDescent="0.25">
      <c r="A2" s="19"/>
      <c r="B2" s="21"/>
      <c r="C2" s="22"/>
      <c r="D2" s="22"/>
      <c r="E2" s="22"/>
      <c r="F2" s="22"/>
      <c r="G2" s="22"/>
      <c r="H2" s="22"/>
      <c r="I2" s="22"/>
      <c r="J2" s="22"/>
      <c r="K2" s="22"/>
      <c r="L2" s="22"/>
      <c r="M2" s="23"/>
      <c r="N2" s="19"/>
      <c r="O2" s="19"/>
    </row>
    <row r="3" spans="1:15" x14ac:dyDescent="0.25">
      <c r="A3" s="19"/>
      <c r="B3" s="24" t="s">
        <v>54</v>
      </c>
      <c r="C3" s="25"/>
      <c r="D3" s="25"/>
      <c r="E3" s="25"/>
      <c r="F3" s="25"/>
      <c r="G3" s="25"/>
      <c r="H3" s="26" t="s">
        <v>63</v>
      </c>
      <c r="I3" s="25"/>
      <c r="J3" s="25"/>
      <c r="K3" s="25"/>
      <c r="L3" s="25"/>
      <c r="M3" s="27"/>
      <c r="N3" s="19"/>
      <c r="O3" s="19"/>
    </row>
    <row r="4" spans="1:15" x14ac:dyDescent="0.25">
      <c r="A4" s="19"/>
      <c r="B4" s="28" t="s">
        <v>84</v>
      </c>
      <c r="C4" s="25"/>
      <c r="D4" s="25"/>
      <c r="E4" s="25"/>
      <c r="F4" s="25"/>
      <c r="G4" s="25"/>
      <c r="H4" s="29" t="s">
        <v>64</v>
      </c>
      <c r="I4" s="30"/>
      <c r="J4" s="30"/>
      <c r="K4" s="30"/>
      <c r="L4" s="30"/>
      <c r="M4" s="27"/>
      <c r="N4" s="19"/>
      <c r="O4" s="19"/>
    </row>
    <row r="5" spans="1:15" x14ac:dyDescent="0.25">
      <c r="A5" s="19"/>
      <c r="B5" s="28" t="s">
        <v>94</v>
      </c>
      <c r="C5" s="25"/>
      <c r="D5" s="25"/>
      <c r="E5" s="25"/>
      <c r="F5" s="25"/>
      <c r="G5" s="25"/>
      <c r="H5" s="31" t="s">
        <v>58</v>
      </c>
      <c r="I5" s="32"/>
      <c r="J5" s="32"/>
      <c r="K5" s="32"/>
      <c r="L5" s="32"/>
      <c r="M5" s="27"/>
      <c r="N5" s="19"/>
      <c r="O5" s="19"/>
    </row>
    <row r="6" spans="1:15" x14ac:dyDescent="0.25">
      <c r="A6" s="19"/>
      <c r="B6" s="28" t="s">
        <v>95</v>
      </c>
      <c r="C6" s="25"/>
      <c r="D6" s="25"/>
      <c r="E6" s="25"/>
      <c r="F6" s="33"/>
      <c r="G6" s="25"/>
      <c r="H6" s="31" t="s">
        <v>59</v>
      </c>
      <c r="I6" s="32"/>
      <c r="J6" s="32"/>
      <c r="K6" s="32"/>
      <c r="L6" s="32"/>
      <c r="M6" s="27"/>
      <c r="N6" s="19"/>
      <c r="O6" s="19"/>
    </row>
    <row r="7" spans="1:15" x14ac:dyDescent="0.25">
      <c r="A7" s="19"/>
      <c r="B7" s="28"/>
      <c r="C7" s="25"/>
      <c r="D7" s="25"/>
      <c r="E7" s="25"/>
      <c r="F7" s="25"/>
      <c r="G7" s="25"/>
      <c r="H7" s="31" t="s">
        <v>60</v>
      </c>
      <c r="I7" s="32"/>
      <c r="J7" s="32"/>
      <c r="K7" s="32"/>
      <c r="L7" s="32"/>
      <c r="M7" s="27"/>
      <c r="N7" s="19"/>
      <c r="O7" s="19"/>
    </row>
    <row r="8" spans="1:15" x14ac:dyDescent="0.25">
      <c r="A8" s="19"/>
      <c r="B8" s="175" t="s">
        <v>83</v>
      </c>
      <c r="C8" s="176"/>
      <c r="D8" s="176"/>
      <c r="E8" s="176"/>
      <c r="F8" s="25"/>
      <c r="G8" s="25"/>
      <c r="H8" s="34" t="s">
        <v>61</v>
      </c>
      <c r="I8" s="35"/>
      <c r="J8" s="35"/>
      <c r="K8" s="35"/>
      <c r="L8" s="35"/>
      <c r="M8" s="27"/>
      <c r="N8" s="19"/>
      <c r="O8" s="19"/>
    </row>
    <row r="9" spans="1:15" x14ac:dyDescent="0.25">
      <c r="A9" s="19"/>
      <c r="B9" s="36"/>
      <c r="C9" s="25"/>
      <c r="D9" s="25"/>
      <c r="E9" s="25"/>
      <c r="F9" s="25"/>
      <c r="G9" s="25"/>
      <c r="H9" s="29" t="s">
        <v>62</v>
      </c>
      <c r="I9" s="30"/>
      <c r="J9" s="30"/>
      <c r="K9" s="30"/>
      <c r="L9" s="30"/>
      <c r="M9" s="27"/>
      <c r="N9" s="19"/>
      <c r="O9" s="19"/>
    </row>
    <row r="10" spans="1:15" x14ac:dyDescent="0.25">
      <c r="A10" s="19"/>
      <c r="B10" s="36"/>
      <c r="C10" s="36"/>
      <c r="D10" s="25"/>
      <c r="E10" s="25"/>
      <c r="F10" s="25"/>
      <c r="G10" s="25"/>
      <c r="H10" s="37"/>
      <c r="I10" s="25"/>
      <c r="J10" s="25"/>
      <c r="K10" s="25"/>
      <c r="L10" s="25"/>
      <c r="M10" s="27"/>
      <c r="N10" s="19"/>
      <c r="O10" s="19"/>
    </row>
    <row r="11" spans="1:15" x14ac:dyDescent="0.25">
      <c r="A11" s="19"/>
      <c r="B11" s="36"/>
      <c r="C11" s="25"/>
      <c r="D11" s="25"/>
      <c r="E11" s="25"/>
      <c r="F11" s="25"/>
      <c r="G11" s="25"/>
      <c r="H11" s="37"/>
      <c r="I11" s="25"/>
      <c r="J11" s="25"/>
      <c r="K11" s="25"/>
      <c r="L11" s="25"/>
      <c r="M11" s="27"/>
      <c r="N11" s="19"/>
      <c r="O11" s="19"/>
    </row>
    <row r="12" spans="1:15" ht="15" customHeight="1" x14ac:dyDescent="0.25">
      <c r="A12" s="19"/>
      <c r="B12" s="177" t="s">
        <v>55</v>
      </c>
      <c r="C12" s="173"/>
      <c r="D12" s="25"/>
      <c r="E12" s="25"/>
      <c r="F12" s="25"/>
      <c r="G12" s="173" t="s">
        <v>56</v>
      </c>
      <c r="H12" s="173"/>
      <c r="I12" s="173"/>
      <c r="J12" s="38"/>
      <c r="K12" s="173" t="s">
        <v>57</v>
      </c>
      <c r="L12" s="173"/>
      <c r="M12" s="174"/>
      <c r="N12" s="19"/>
      <c r="O12" s="19"/>
    </row>
    <row r="13" spans="1:15" ht="15" customHeight="1" x14ac:dyDescent="0.25">
      <c r="A13" s="19"/>
      <c r="B13" s="177"/>
      <c r="C13" s="173"/>
      <c r="D13" s="25"/>
      <c r="E13" s="25"/>
      <c r="F13" s="25"/>
      <c r="G13" s="173"/>
      <c r="H13" s="173"/>
      <c r="I13" s="173"/>
      <c r="J13" s="38"/>
      <c r="K13" s="173"/>
      <c r="L13" s="173"/>
      <c r="M13" s="174"/>
      <c r="N13" s="19"/>
      <c r="O13" s="19"/>
    </row>
    <row r="14" spans="1:15" ht="15" customHeight="1" x14ac:dyDescent="0.25">
      <c r="A14" s="19"/>
      <c r="B14" s="172" t="s">
        <v>67</v>
      </c>
      <c r="C14" s="167"/>
      <c r="D14" s="167"/>
      <c r="E14" s="167"/>
      <c r="F14" s="25"/>
      <c r="G14" s="167" t="s">
        <v>52</v>
      </c>
      <c r="H14" s="167"/>
      <c r="I14" s="167"/>
      <c r="J14" s="38"/>
      <c r="K14" s="167" t="s">
        <v>53</v>
      </c>
      <c r="L14" s="167"/>
      <c r="M14" s="168"/>
      <c r="N14" s="19"/>
      <c r="O14" s="19"/>
    </row>
    <row r="15" spans="1:15" x14ac:dyDescent="0.25">
      <c r="A15" s="19"/>
      <c r="B15" s="172"/>
      <c r="C15" s="167"/>
      <c r="D15" s="167"/>
      <c r="E15" s="167"/>
      <c r="F15" s="25"/>
      <c r="G15" s="167"/>
      <c r="H15" s="167"/>
      <c r="I15" s="167"/>
      <c r="J15" s="25"/>
      <c r="K15" s="167"/>
      <c r="L15" s="167"/>
      <c r="M15" s="168"/>
      <c r="N15" s="19"/>
      <c r="O15" s="19"/>
    </row>
    <row r="16" spans="1:15" ht="15" customHeight="1" x14ac:dyDescent="0.25">
      <c r="A16" s="19"/>
      <c r="B16" s="28"/>
      <c r="C16" s="25"/>
      <c r="D16" s="25"/>
      <c r="E16" s="25"/>
      <c r="F16" s="25"/>
      <c r="G16" s="25"/>
      <c r="H16" s="39"/>
      <c r="I16" s="39"/>
      <c r="J16" s="25"/>
      <c r="K16" s="40"/>
      <c r="L16" s="39"/>
      <c r="M16" s="27"/>
      <c r="N16" s="19"/>
      <c r="O16" s="19"/>
    </row>
    <row r="17" spans="1:15" x14ac:dyDescent="0.25">
      <c r="A17" s="19"/>
      <c r="B17" s="28"/>
      <c r="C17" s="41" t="s">
        <v>20</v>
      </c>
      <c r="D17" s="41" t="s">
        <v>9</v>
      </c>
      <c r="E17" s="42"/>
      <c r="F17" s="43"/>
      <c r="G17" s="44"/>
      <c r="H17" s="45" t="s">
        <v>4</v>
      </c>
      <c r="I17" s="45" t="s">
        <v>26</v>
      </c>
      <c r="J17" s="46"/>
      <c r="K17" s="47"/>
      <c r="L17" s="48" t="s">
        <v>5</v>
      </c>
      <c r="M17" s="27"/>
      <c r="N17" s="19"/>
      <c r="O17" s="19"/>
    </row>
    <row r="18" spans="1:15" x14ac:dyDescent="0.25">
      <c r="A18" s="19"/>
      <c r="B18" s="166" t="s">
        <v>18</v>
      </c>
      <c r="C18" s="72"/>
      <c r="D18" s="73"/>
      <c r="E18" s="42"/>
      <c r="F18" s="49"/>
      <c r="G18" s="162" t="s">
        <v>80</v>
      </c>
      <c r="H18" s="78"/>
      <c r="I18" s="79"/>
      <c r="J18" s="50"/>
      <c r="K18" s="50"/>
      <c r="L18" s="78"/>
      <c r="M18" s="27"/>
      <c r="N18" s="19"/>
      <c r="O18" s="19"/>
    </row>
    <row r="19" spans="1:15" x14ac:dyDescent="0.25">
      <c r="A19" s="19"/>
      <c r="B19" s="164"/>
      <c r="C19" s="74"/>
      <c r="D19" s="75"/>
      <c r="E19" s="42"/>
      <c r="F19" s="49"/>
      <c r="G19" s="162"/>
      <c r="H19" s="80"/>
      <c r="I19" s="81"/>
      <c r="J19" s="50"/>
      <c r="K19" s="50"/>
      <c r="L19" s="80"/>
      <c r="M19" s="27"/>
      <c r="N19" s="19"/>
      <c r="O19" s="19"/>
    </row>
    <row r="20" spans="1:15" x14ac:dyDescent="0.25">
      <c r="A20" s="19"/>
      <c r="B20" s="164"/>
      <c r="C20" s="74"/>
      <c r="D20" s="75"/>
      <c r="E20" s="42"/>
      <c r="F20" s="49"/>
      <c r="G20" s="162"/>
      <c r="H20" s="80"/>
      <c r="I20" s="81"/>
      <c r="J20" s="50"/>
      <c r="K20" s="50"/>
      <c r="L20" s="80"/>
      <c r="M20" s="27"/>
      <c r="N20" s="19"/>
      <c r="O20" s="19"/>
    </row>
    <row r="21" spans="1:15" x14ac:dyDescent="0.25">
      <c r="A21" s="19"/>
      <c r="B21" s="164"/>
      <c r="C21" s="74"/>
      <c r="D21" s="75"/>
      <c r="E21" s="42"/>
      <c r="F21" s="49"/>
      <c r="G21" s="162"/>
      <c r="H21" s="80"/>
      <c r="I21" s="81"/>
      <c r="J21" s="50"/>
      <c r="K21" s="50"/>
      <c r="L21" s="80"/>
      <c r="M21" s="27"/>
      <c r="N21" s="19"/>
      <c r="O21" s="19"/>
    </row>
    <row r="22" spans="1:15" x14ac:dyDescent="0.25">
      <c r="A22" s="19"/>
      <c r="B22" s="164"/>
      <c r="C22" s="74"/>
      <c r="D22" s="75"/>
      <c r="E22" s="42"/>
      <c r="F22" s="49"/>
      <c r="G22" s="162"/>
      <c r="H22" s="80"/>
      <c r="I22" s="81"/>
      <c r="J22" s="50"/>
      <c r="K22" s="50"/>
      <c r="L22" s="80"/>
      <c r="M22" s="27"/>
      <c r="N22" s="19"/>
      <c r="O22" s="19"/>
    </row>
    <row r="23" spans="1:15" x14ac:dyDescent="0.25">
      <c r="A23" s="19"/>
      <c r="B23" s="51" t="s">
        <v>23</v>
      </c>
      <c r="C23" s="76"/>
      <c r="D23" s="77"/>
      <c r="E23" s="42"/>
      <c r="F23" s="49"/>
      <c r="G23" s="162"/>
      <c r="H23" s="80"/>
      <c r="I23" s="81"/>
      <c r="J23" s="50"/>
      <c r="K23" s="50"/>
      <c r="L23" s="80"/>
      <c r="M23" s="27"/>
      <c r="N23" s="19"/>
      <c r="O23" s="19"/>
    </row>
    <row r="24" spans="1:15" x14ac:dyDescent="0.25">
      <c r="A24" s="19"/>
      <c r="B24" s="164" t="s">
        <v>19</v>
      </c>
      <c r="C24" s="74"/>
      <c r="D24" s="75"/>
      <c r="E24" s="42"/>
      <c r="F24" s="49"/>
      <c r="G24" s="162"/>
      <c r="H24" s="80"/>
      <c r="I24" s="81"/>
      <c r="J24" s="50"/>
      <c r="K24" s="50"/>
      <c r="L24" s="80"/>
      <c r="M24" s="27"/>
      <c r="N24" s="19"/>
      <c r="O24" s="19"/>
    </row>
    <row r="25" spans="1:15" x14ac:dyDescent="0.25">
      <c r="A25" s="19"/>
      <c r="B25" s="164"/>
      <c r="C25" s="74"/>
      <c r="D25" s="75"/>
      <c r="E25" s="42"/>
      <c r="F25" s="49"/>
      <c r="G25" s="162"/>
      <c r="H25" s="80"/>
      <c r="I25" s="81"/>
      <c r="J25" s="50"/>
      <c r="K25" s="50"/>
      <c r="L25" s="80"/>
      <c r="M25" s="27"/>
      <c r="N25" s="19"/>
      <c r="O25" s="19"/>
    </row>
    <row r="26" spans="1:15" x14ac:dyDescent="0.25">
      <c r="A26" s="19"/>
      <c r="B26" s="164"/>
      <c r="C26" s="74"/>
      <c r="D26" s="75"/>
      <c r="E26" s="42"/>
      <c r="F26" s="49"/>
      <c r="G26" s="162"/>
      <c r="H26" s="80"/>
      <c r="I26" s="81"/>
      <c r="J26" s="50"/>
      <c r="K26" s="50"/>
      <c r="L26" s="80"/>
      <c r="M26" s="27"/>
      <c r="N26" s="19"/>
      <c r="O26" s="19"/>
    </row>
    <row r="27" spans="1:15" x14ac:dyDescent="0.25">
      <c r="A27" s="19"/>
      <c r="B27" s="164"/>
      <c r="C27" s="74"/>
      <c r="D27" s="75"/>
      <c r="E27" s="42"/>
      <c r="F27" s="49"/>
      <c r="G27" s="163"/>
      <c r="H27" s="80"/>
      <c r="I27" s="81"/>
      <c r="J27" s="52"/>
      <c r="K27" s="52"/>
      <c r="L27" s="80"/>
      <c r="M27" s="27"/>
      <c r="N27" s="19"/>
      <c r="O27" s="19"/>
    </row>
    <row r="28" spans="1:15" ht="15.75" x14ac:dyDescent="0.25">
      <c r="A28" s="19"/>
      <c r="B28" s="165"/>
      <c r="C28" s="74"/>
      <c r="D28" s="75"/>
      <c r="E28" s="42"/>
      <c r="F28" s="49"/>
      <c r="G28" s="53"/>
      <c r="H28" s="54" t="s">
        <v>16</v>
      </c>
      <c r="I28" s="55">
        <f>SUM($I$18:$I$27)</f>
        <v>0</v>
      </c>
      <c r="J28" s="56"/>
      <c r="K28" s="56"/>
      <c r="L28" s="80"/>
      <c r="M28" s="27"/>
      <c r="N28" s="19"/>
      <c r="O28" s="19"/>
    </row>
    <row r="29" spans="1:15" x14ac:dyDescent="0.25">
      <c r="A29" s="19"/>
      <c r="B29" s="57"/>
      <c r="C29" s="25"/>
      <c r="D29" s="25"/>
      <c r="E29" s="42"/>
      <c r="F29" s="25"/>
      <c r="G29" s="162" t="s">
        <v>81</v>
      </c>
      <c r="H29" s="78"/>
      <c r="I29" s="56"/>
      <c r="J29" s="56"/>
      <c r="K29" s="56"/>
      <c r="L29" s="80"/>
      <c r="M29" s="27"/>
      <c r="N29" s="19"/>
      <c r="O29" s="19"/>
    </row>
    <row r="30" spans="1:15" ht="15.75" x14ac:dyDescent="0.25">
      <c r="B30" s="28"/>
      <c r="C30" s="58" t="s">
        <v>69</v>
      </c>
      <c r="D30" s="59">
        <f>SUM($D$18:$D$28)</f>
        <v>0</v>
      </c>
      <c r="E30" s="49"/>
      <c r="F30" s="49"/>
      <c r="G30" s="162"/>
      <c r="H30" s="80"/>
      <c r="I30" s="56"/>
      <c r="J30" s="56"/>
      <c r="K30" s="56"/>
      <c r="L30" s="80"/>
      <c r="M30" s="27"/>
      <c r="N30" s="19"/>
      <c r="O30" s="19"/>
    </row>
    <row r="31" spans="1:15" x14ac:dyDescent="0.25">
      <c r="A31" s="19"/>
      <c r="B31" s="28"/>
      <c r="C31" s="25"/>
      <c r="D31" s="25"/>
      <c r="E31" s="25"/>
      <c r="F31" s="25"/>
      <c r="G31" s="162"/>
      <c r="H31" s="80"/>
      <c r="I31" s="56"/>
      <c r="J31" s="56"/>
      <c r="K31" s="56"/>
      <c r="L31" s="80"/>
      <c r="M31" s="27"/>
      <c r="N31" s="19"/>
      <c r="O31" s="19"/>
    </row>
    <row r="32" spans="1:15" x14ac:dyDescent="0.25">
      <c r="A32" s="60"/>
      <c r="B32" s="28"/>
      <c r="C32" s="25"/>
      <c r="D32" s="25"/>
      <c r="E32" s="25"/>
      <c r="F32" s="25"/>
      <c r="G32" s="163"/>
      <c r="H32" s="80"/>
      <c r="I32" s="56"/>
      <c r="J32" s="56"/>
      <c r="K32" s="56"/>
      <c r="L32" s="80"/>
      <c r="M32" s="27"/>
      <c r="N32" s="19"/>
      <c r="O32" s="19"/>
    </row>
    <row r="33" spans="1:15" x14ac:dyDescent="0.25">
      <c r="A33" s="60"/>
      <c r="B33" s="28"/>
      <c r="C33" s="25"/>
      <c r="D33" s="25"/>
      <c r="E33" s="25"/>
      <c r="F33" s="25"/>
      <c r="G33" s="56"/>
      <c r="H33" s="56"/>
      <c r="I33" s="56"/>
      <c r="J33" s="56"/>
      <c r="K33" s="56"/>
      <c r="L33" s="80"/>
      <c r="M33" s="27"/>
      <c r="N33" s="19"/>
      <c r="O33" s="19"/>
    </row>
    <row r="34" spans="1:15" x14ac:dyDescent="0.25">
      <c r="A34" s="60"/>
      <c r="B34" s="28"/>
      <c r="C34" s="37"/>
      <c r="D34" s="25"/>
      <c r="E34" s="25"/>
      <c r="F34" s="25"/>
      <c r="G34" s="162" t="s">
        <v>82</v>
      </c>
      <c r="H34" s="78"/>
      <c r="I34" s="56"/>
      <c r="J34" s="56"/>
      <c r="K34" s="56"/>
      <c r="L34" s="80"/>
      <c r="M34" s="27"/>
      <c r="N34" s="19"/>
      <c r="O34" s="19"/>
    </row>
    <row r="35" spans="1:15" x14ac:dyDescent="0.25">
      <c r="A35" s="60"/>
      <c r="B35" s="28"/>
      <c r="C35" s="37"/>
      <c r="D35" s="25"/>
      <c r="E35" s="25"/>
      <c r="F35" s="25"/>
      <c r="G35" s="162"/>
      <c r="H35" s="80"/>
      <c r="I35" s="56"/>
      <c r="J35" s="56"/>
      <c r="K35" s="56"/>
      <c r="L35" s="80"/>
      <c r="M35" s="27"/>
      <c r="N35" s="19"/>
      <c r="O35" s="19"/>
    </row>
    <row r="36" spans="1:15" x14ac:dyDescent="0.25">
      <c r="A36" s="60"/>
      <c r="B36" s="28"/>
      <c r="C36" s="37"/>
      <c r="D36" s="25"/>
      <c r="E36" s="25"/>
      <c r="F36" s="25"/>
      <c r="G36" s="162"/>
      <c r="H36" s="80"/>
      <c r="I36" s="56"/>
      <c r="J36" s="56"/>
      <c r="K36" s="56"/>
      <c r="L36" s="80"/>
      <c r="M36" s="27"/>
      <c r="N36" s="19"/>
      <c r="O36" s="19"/>
    </row>
    <row r="37" spans="1:15" x14ac:dyDescent="0.25">
      <c r="A37" s="60"/>
      <c r="B37" s="28"/>
      <c r="C37" s="37"/>
      <c r="D37" s="25"/>
      <c r="E37" s="25"/>
      <c r="F37" s="25"/>
      <c r="G37" s="163"/>
      <c r="H37" s="80"/>
      <c r="I37" s="56"/>
      <c r="J37" s="56"/>
      <c r="K37" s="56"/>
      <c r="L37" s="80"/>
      <c r="M37" s="27"/>
      <c r="N37" s="19"/>
      <c r="O37" s="19"/>
    </row>
    <row r="38" spans="1:15" x14ac:dyDescent="0.25">
      <c r="A38" s="60"/>
      <c r="B38" s="21"/>
      <c r="C38" s="37"/>
      <c r="D38" s="22"/>
      <c r="E38" s="22"/>
      <c r="F38" s="22"/>
      <c r="G38" s="22"/>
      <c r="H38" s="22"/>
      <c r="I38" s="22"/>
      <c r="J38" s="22"/>
      <c r="K38" s="22"/>
      <c r="L38" s="22"/>
      <c r="M38" s="23"/>
      <c r="N38" s="19"/>
      <c r="O38" s="19"/>
    </row>
    <row r="39" spans="1:15" x14ac:dyDescent="0.25">
      <c r="A39" s="60"/>
      <c r="B39" s="21"/>
      <c r="C39" s="37"/>
      <c r="D39" s="22"/>
      <c r="E39" s="22"/>
      <c r="F39" s="22"/>
      <c r="G39" s="22"/>
      <c r="H39" s="22"/>
      <c r="I39" s="22"/>
      <c r="J39" s="22"/>
      <c r="K39" s="22"/>
      <c r="L39" s="22"/>
      <c r="M39" s="23"/>
      <c r="N39" s="19"/>
      <c r="O39" s="19"/>
    </row>
    <row r="40" spans="1:15" ht="15.75" thickBot="1" x14ac:dyDescent="0.3">
      <c r="A40" s="60"/>
      <c r="B40" s="61"/>
      <c r="C40" s="62"/>
      <c r="D40" s="62"/>
      <c r="E40" s="62"/>
      <c r="F40" s="62"/>
      <c r="G40" s="62"/>
      <c r="H40" s="62"/>
      <c r="I40" s="62"/>
      <c r="J40" s="62"/>
      <c r="K40" s="62"/>
      <c r="L40" s="62"/>
      <c r="M40" s="63"/>
      <c r="N40" s="19"/>
      <c r="O40" s="19"/>
    </row>
    <row r="41" spans="1:15" x14ac:dyDescent="0.25">
      <c r="A41" s="60"/>
      <c r="B41" s="60"/>
      <c r="C41" s="19"/>
      <c r="D41" s="19"/>
      <c r="E41" s="19"/>
      <c r="F41" s="19"/>
      <c r="G41" s="19"/>
      <c r="H41" s="19"/>
      <c r="I41" s="19"/>
      <c r="J41" s="19"/>
      <c r="K41" s="19"/>
      <c r="L41" s="19"/>
      <c r="M41" s="19"/>
      <c r="N41" s="19"/>
      <c r="O41" s="19"/>
    </row>
    <row r="42" spans="1:15" hidden="1" x14ac:dyDescent="0.25">
      <c r="A42" s="60"/>
      <c r="B42" s="60"/>
      <c r="C42" s="19"/>
      <c r="D42" s="19"/>
      <c r="E42" s="19"/>
      <c r="F42" s="64"/>
      <c r="G42" s="60"/>
      <c r="H42" s="19"/>
      <c r="I42" s="19"/>
      <c r="J42" s="19"/>
      <c r="K42" s="19"/>
      <c r="L42" s="19"/>
      <c r="M42" s="19"/>
      <c r="N42" s="19"/>
      <c r="O42" s="19"/>
    </row>
    <row r="43" spans="1:15" hidden="1" x14ac:dyDescent="0.25">
      <c r="A43" s="60"/>
      <c r="B43" s="60"/>
      <c r="C43" s="19"/>
      <c r="D43" s="19"/>
      <c r="E43" s="19"/>
      <c r="F43" s="60"/>
      <c r="G43" s="60"/>
      <c r="H43" s="19"/>
      <c r="I43" s="19"/>
      <c r="J43" s="19"/>
      <c r="K43" s="19"/>
      <c r="L43" s="19"/>
      <c r="M43" s="19"/>
      <c r="N43" s="19"/>
      <c r="O43" s="19"/>
    </row>
    <row r="44" spans="1:15" hidden="1" x14ac:dyDescent="0.25">
      <c r="A44" s="60"/>
      <c r="B44" s="60"/>
      <c r="C44" s="19"/>
      <c r="D44" s="19"/>
      <c r="E44" s="19"/>
      <c r="F44" s="60"/>
      <c r="G44" s="60"/>
      <c r="H44" s="19"/>
      <c r="I44" s="19"/>
      <c r="J44" s="19"/>
      <c r="K44" s="19"/>
      <c r="L44" s="19"/>
      <c r="M44" s="19"/>
      <c r="N44" s="19"/>
      <c r="O44" s="19"/>
    </row>
    <row r="45" spans="1:15" hidden="1" x14ac:dyDescent="0.25">
      <c r="A45" s="19"/>
      <c r="B45" s="19"/>
      <c r="C45" s="19"/>
      <c r="D45" s="19"/>
      <c r="E45" s="19"/>
      <c r="F45" s="60"/>
      <c r="G45" s="60"/>
      <c r="H45" s="19"/>
      <c r="I45" s="19"/>
      <c r="J45" s="19"/>
      <c r="K45" s="19"/>
      <c r="L45" s="19"/>
      <c r="M45" s="19"/>
      <c r="N45" s="19"/>
      <c r="O45" s="19"/>
    </row>
    <row r="46" spans="1:15" hidden="1" x14ac:dyDescent="0.25">
      <c r="A46" s="19"/>
      <c r="B46" s="19"/>
      <c r="C46" s="19"/>
      <c r="D46" s="19"/>
      <c r="E46" s="19"/>
      <c r="F46" s="60"/>
      <c r="G46" s="60"/>
      <c r="H46" s="19"/>
      <c r="I46" s="19"/>
      <c r="J46" s="19"/>
      <c r="K46" s="19"/>
      <c r="L46" s="19"/>
      <c r="M46" s="19"/>
      <c r="N46" s="19"/>
      <c r="O46" s="19"/>
    </row>
    <row r="47" spans="1:15" hidden="1" x14ac:dyDescent="0.25">
      <c r="A47" s="19"/>
      <c r="B47" s="19"/>
      <c r="C47" s="19"/>
      <c r="D47" s="19"/>
      <c r="E47" s="19"/>
      <c r="F47" s="60"/>
      <c r="G47" s="60"/>
      <c r="H47" s="19"/>
      <c r="I47" s="19"/>
      <c r="J47" s="19"/>
      <c r="K47" s="19"/>
      <c r="L47" s="19"/>
      <c r="M47" s="19"/>
      <c r="N47" s="19"/>
      <c r="O47" s="19"/>
    </row>
    <row r="48" spans="1:15" hidden="1" x14ac:dyDescent="0.25">
      <c r="A48" s="19"/>
      <c r="B48" s="19"/>
      <c r="C48" s="19"/>
      <c r="D48" s="19"/>
      <c r="E48" s="19"/>
      <c r="F48" s="60"/>
      <c r="G48" s="60"/>
      <c r="H48" s="19"/>
      <c r="I48" s="19"/>
      <c r="J48" s="19"/>
      <c r="K48" s="19"/>
      <c r="L48" s="19"/>
      <c r="M48" s="19"/>
      <c r="N48" s="19"/>
      <c r="O48" s="19"/>
    </row>
    <row r="49" spans="1:15" hidden="1" x14ac:dyDescent="0.25">
      <c r="A49" s="65"/>
    </row>
    <row r="50" spans="1:15" hidden="1" x14ac:dyDescent="0.25">
      <c r="A50" s="65"/>
    </row>
    <row r="51" spans="1:15" hidden="1" x14ac:dyDescent="0.25">
      <c r="A51" s="65"/>
    </row>
    <row r="52" spans="1:15" x14ac:dyDescent="0.25">
      <c r="A52" s="19"/>
      <c r="B52" s="19"/>
      <c r="C52" s="19"/>
      <c r="D52" s="19"/>
      <c r="E52" s="19"/>
      <c r="F52" s="19"/>
      <c r="G52" s="19"/>
      <c r="H52" s="19"/>
      <c r="I52" s="19"/>
      <c r="J52" s="19"/>
      <c r="K52" s="19"/>
      <c r="L52" s="19"/>
      <c r="M52" s="19"/>
      <c r="N52" s="19"/>
      <c r="O52" s="19"/>
    </row>
    <row r="53" spans="1:15" x14ac:dyDescent="0.25">
      <c r="A53" s="19"/>
      <c r="B53" s="19"/>
      <c r="C53" s="19"/>
      <c r="D53" s="19"/>
      <c r="E53" s="19"/>
      <c r="F53" s="19"/>
      <c r="G53" s="19"/>
      <c r="H53" s="19"/>
      <c r="I53" s="19"/>
      <c r="J53" s="19"/>
      <c r="K53" s="19"/>
      <c r="L53" s="19"/>
      <c r="M53" s="19"/>
      <c r="N53" s="19"/>
      <c r="O53" s="19"/>
    </row>
  </sheetData>
  <sheetProtection algorithmName="SHA-512" hashValue="rSNkChGnfPQQuzYcabsNzR0UK73WitgCOOl5+BgM9CPYlxSFbTyHawOWzkbN0HxkGuF7aptqmqCS81ehcgNyDg==" saltValue="pveWefuJADPj40SQrktD3Q==" spinCount="100000" sheet="1" objects="1" scenarios="1"/>
  <mergeCells count="17">
    <mergeCell ref="K14:M15"/>
    <mergeCell ref="I1:J1"/>
    <mergeCell ref="K1:M1"/>
    <mergeCell ref="B14:E15"/>
    <mergeCell ref="G14:I15"/>
    <mergeCell ref="K12:M13"/>
    <mergeCell ref="B8:E8"/>
    <mergeCell ref="G12:I13"/>
    <mergeCell ref="B12:C13"/>
    <mergeCell ref="B1:D1"/>
    <mergeCell ref="G1:H1"/>
    <mergeCell ref="E1:F1"/>
    <mergeCell ref="G29:G32"/>
    <mergeCell ref="G34:G37"/>
    <mergeCell ref="B24:B28"/>
    <mergeCell ref="B18:B22"/>
    <mergeCell ref="G18:G27"/>
  </mergeCells>
  <hyperlinks>
    <hyperlink ref="K1:M1" r:id="rId1" display="by indzara.blogspot.com"/>
    <hyperlink ref="I1:J1" location="Report!A1" display="REPORT"/>
    <hyperlink ref="G1:H1" location="Transactions!A1" display="TRANSACTIONS"/>
    <hyperlink ref="B8:E8" r:id="rId2" display="Please visit www.indzara.blogspot.com for more details about the template."/>
  </hyperlinks>
  <pageMargins left="0.7" right="0.7" top="0.75" bottom="0.75" header="0.3" footer="0.3"/>
  <pageSetup scale="62" orientation="landscape" horizontalDpi="4294967292"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9"/>
  <sheetViews>
    <sheetView zoomScaleNormal="100" workbookViewId="0">
      <pane ySplit="13" topLeftCell="A14" activePane="bottomLeft" state="frozen"/>
      <selection pane="bottomLeft" activeCell="C15" sqref="C15"/>
    </sheetView>
  </sheetViews>
  <sheetFormatPr defaultColWidth="0" defaultRowHeight="15" x14ac:dyDescent="0.25"/>
  <cols>
    <col min="1" max="1" width="21.5703125" style="88" customWidth="1"/>
    <col min="2" max="2" width="64.42578125" style="88" customWidth="1"/>
    <col min="3" max="3" width="30.42578125" style="88" customWidth="1"/>
    <col min="4" max="4" width="14.5703125" style="88" customWidth="1"/>
    <col min="5" max="5" width="31" style="88" customWidth="1"/>
    <col min="6" max="6" width="25.28515625" style="88" customWidth="1"/>
    <col min="7" max="7" width="31.28515625" style="88" customWidth="1"/>
    <col min="8" max="8" width="47.5703125" style="88" customWidth="1"/>
    <col min="9" max="9" width="2.85546875" style="20" customWidth="1"/>
    <col min="10" max="10" width="4.5703125" customWidth="1"/>
    <col min="11" max="11" width="18.7109375" hidden="1" customWidth="1"/>
    <col min="12" max="16384" width="9.140625" hidden="1"/>
  </cols>
  <sheetData>
    <row r="1" spans="1:10" ht="46.5" customHeight="1" x14ac:dyDescent="0.25">
      <c r="A1" s="183" t="s">
        <v>66</v>
      </c>
      <c r="B1" s="183"/>
      <c r="C1" s="66" t="s">
        <v>45</v>
      </c>
      <c r="D1" s="181" t="s">
        <v>44</v>
      </c>
      <c r="E1" s="181"/>
      <c r="F1" s="181" t="s">
        <v>46</v>
      </c>
      <c r="G1" s="181"/>
      <c r="H1" s="67" t="s">
        <v>47</v>
      </c>
      <c r="I1"/>
    </row>
    <row r="2" spans="1:10" s="17" customFormat="1" x14ac:dyDescent="0.25">
      <c r="A2" s="68"/>
      <c r="B2" s="69"/>
      <c r="C2" s="69"/>
      <c r="D2" s="69"/>
      <c r="E2" s="68"/>
      <c r="F2" s="69"/>
      <c r="G2" s="69"/>
      <c r="H2" s="69"/>
    </row>
    <row r="3" spans="1:10" s="17" customFormat="1" x14ac:dyDescent="0.25">
      <c r="A3" s="70" t="s">
        <v>48</v>
      </c>
      <c r="B3" s="69"/>
      <c r="C3" s="68"/>
      <c r="D3" s="69"/>
      <c r="E3" s="68"/>
      <c r="F3" s="184" t="s">
        <v>89</v>
      </c>
      <c r="G3" s="184"/>
      <c r="H3" s="184"/>
    </row>
    <row r="4" spans="1:10" s="17" customFormat="1" x14ac:dyDescent="0.25">
      <c r="A4" s="69" t="s">
        <v>78</v>
      </c>
      <c r="B4" s="69"/>
      <c r="D4" s="69"/>
      <c r="E4" s="69"/>
      <c r="F4" s="69"/>
      <c r="G4" s="69"/>
      <c r="H4" s="69"/>
    </row>
    <row r="5" spans="1:10" s="17" customFormat="1" x14ac:dyDescent="0.25">
      <c r="A5" s="68" t="s">
        <v>85</v>
      </c>
      <c r="B5" s="69"/>
      <c r="C5" s="69"/>
      <c r="D5" s="69"/>
      <c r="E5" s="69"/>
      <c r="F5" s="68"/>
      <c r="G5" s="68"/>
      <c r="H5" s="69"/>
    </row>
    <row r="6" spans="1:10" s="17" customFormat="1" x14ac:dyDescent="0.25">
      <c r="A6" s="160" t="s">
        <v>91</v>
      </c>
      <c r="B6" s="69"/>
      <c r="C6" s="69"/>
      <c r="D6" s="69"/>
      <c r="E6" s="69"/>
      <c r="F6" s="68"/>
      <c r="G6" s="69"/>
      <c r="H6" s="69"/>
    </row>
    <row r="7" spans="1:10" s="17" customFormat="1" x14ac:dyDescent="0.25">
      <c r="A7" s="19" t="s">
        <v>86</v>
      </c>
      <c r="B7" s="69"/>
      <c r="C7" s="19"/>
      <c r="D7" s="69"/>
      <c r="E7" s="69"/>
      <c r="F7" s="68"/>
      <c r="G7" s="69"/>
      <c r="H7" s="69"/>
    </row>
    <row r="8" spans="1:10" s="17" customFormat="1" x14ac:dyDescent="0.25">
      <c r="A8" s="69" t="s">
        <v>87</v>
      </c>
      <c r="B8" s="69"/>
      <c r="C8" s="69"/>
      <c r="D8" s="69"/>
      <c r="E8" s="69"/>
      <c r="F8" s="68"/>
      <c r="G8" s="69"/>
      <c r="H8" s="69"/>
    </row>
    <row r="9" spans="1:10" s="17" customFormat="1" x14ac:dyDescent="0.25">
      <c r="A9" s="19"/>
      <c r="B9" s="69"/>
      <c r="C9" s="69"/>
      <c r="D9" s="69"/>
      <c r="E9" s="69"/>
      <c r="F9" s="68"/>
      <c r="G9" s="69"/>
      <c r="H9" s="69"/>
    </row>
    <row r="10" spans="1:10" s="17" customFormat="1" x14ac:dyDescent="0.25">
      <c r="A10" s="19" t="s">
        <v>88</v>
      </c>
      <c r="B10" s="69"/>
      <c r="C10" s="69"/>
      <c r="D10" s="69"/>
      <c r="E10" s="69"/>
      <c r="F10" s="68"/>
      <c r="G10" s="69"/>
      <c r="H10" s="69"/>
    </row>
    <row r="11" spans="1:10" x14ac:dyDescent="0.25">
      <c r="A11" s="19"/>
      <c r="B11" s="19"/>
      <c r="C11" s="19"/>
      <c r="D11" s="19"/>
      <c r="E11" s="19"/>
      <c r="F11" s="19"/>
      <c r="G11" s="19"/>
      <c r="H11" s="19"/>
      <c r="I11" s="6"/>
      <c r="J11" s="6"/>
    </row>
    <row r="12" spans="1:10" ht="21" x14ac:dyDescent="0.35">
      <c r="A12" s="182" t="s">
        <v>90</v>
      </c>
      <c r="B12" s="182"/>
      <c r="C12" s="182"/>
      <c r="D12" s="182"/>
      <c r="E12" s="182"/>
      <c r="F12" s="182"/>
      <c r="G12" s="182"/>
      <c r="H12" s="182"/>
      <c r="I12" s="19"/>
      <c r="J12" s="6"/>
    </row>
    <row r="13" spans="1:10" ht="30" customHeight="1" x14ac:dyDescent="0.25">
      <c r="A13" s="82" t="s">
        <v>0</v>
      </c>
      <c r="B13" s="82" t="s">
        <v>1</v>
      </c>
      <c r="C13" s="82" t="s">
        <v>2</v>
      </c>
      <c r="D13" s="82" t="s">
        <v>3</v>
      </c>
      <c r="E13" s="82" t="s">
        <v>4</v>
      </c>
      <c r="F13" s="82" t="s">
        <v>5</v>
      </c>
      <c r="G13" s="82" t="s">
        <v>6</v>
      </c>
      <c r="H13" s="82" t="s">
        <v>7</v>
      </c>
      <c r="I13" s="19"/>
      <c r="J13" s="6"/>
    </row>
    <row r="14" spans="1:10" s="1" customFormat="1" ht="30" customHeight="1" x14ac:dyDescent="0.25">
      <c r="A14" s="83"/>
      <c r="B14" s="84"/>
      <c r="C14" s="85"/>
      <c r="D14" s="86"/>
      <c r="E14" s="86"/>
      <c r="F14" s="86"/>
      <c r="G14" s="86"/>
      <c r="H14" s="87"/>
      <c r="I14" s="71"/>
      <c r="J14" s="18"/>
    </row>
    <row r="15" spans="1:10" s="1" customFormat="1" ht="30" customHeight="1" x14ac:dyDescent="0.25">
      <c r="A15" s="88"/>
      <c r="B15" s="88"/>
      <c r="C15" s="88"/>
      <c r="D15" s="88"/>
      <c r="E15" s="88"/>
      <c r="F15" s="88"/>
      <c r="G15" s="88"/>
      <c r="H15" s="88"/>
      <c r="I15" s="71"/>
      <c r="J15" s="18"/>
    </row>
    <row r="16" spans="1:10" ht="30" customHeight="1" x14ac:dyDescent="0.25">
      <c r="I16" s="19"/>
      <c r="J16" s="6"/>
    </row>
    <row r="17" spans="9:10" ht="30" customHeight="1" x14ac:dyDescent="0.25">
      <c r="I17" s="19"/>
      <c r="J17" s="6"/>
    </row>
    <row r="18" spans="9:10" ht="30" customHeight="1" x14ac:dyDescent="0.25">
      <c r="I18" s="19"/>
      <c r="J18" s="6"/>
    </row>
    <row r="19" spans="9:10" ht="30" customHeight="1" x14ac:dyDescent="0.25">
      <c r="I19" s="19"/>
      <c r="J19" s="6"/>
    </row>
    <row r="20" spans="9:10" ht="30" customHeight="1" x14ac:dyDescent="0.25">
      <c r="I20" s="19"/>
      <c r="J20" s="6"/>
    </row>
    <row r="21" spans="9:10" ht="30" customHeight="1" x14ac:dyDescent="0.25">
      <c r="I21" s="19"/>
      <c r="J21" s="6"/>
    </row>
    <row r="22" spans="9:10" ht="30" customHeight="1" x14ac:dyDescent="0.25">
      <c r="I22" s="19"/>
      <c r="J22" s="6"/>
    </row>
    <row r="23" spans="9:10" ht="30" customHeight="1" x14ac:dyDescent="0.25">
      <c r="I23" s="19"/>
      <c r="J23" s="6"/>
    </row>
    <row r="24" spans="9:10" ht="30" customHeight="1" x14ac:dyDescent="0.25">
      <c r="I24" s="19"/>
      <c r="J24" s="6"/>
    </row>
    <row r="25" spans="9:10" ht="30" customHeight="1" x14ac:dyDescent="0.25">
      <c r="I25" s="19"/>
      <c r="J25" s="6"/>
    </row>
    <row r="26" spans="9:10" ht="30" customHeight="1" x14ac:dyDescent="0.25">
      <c r="I26" s="19"/>
      <c r="J26" s="6"/>
    </row>
    <row r="27" spans="9:10" ht="30" customHeight="1" x14ac:dyDescent="0.25">
      <c r="I27" s="19"/>
      <c r="J27" s="6"/>
    </row>
    <row r="28" spans="9:10" ht="30" customHeight="1" x14ac:dyDescent="0.25">
      <c r="I28" s="19"/>
      <c r="J28" s="6"/>
    </row>
    <row r="29" spans="9:10" ht="30" customHeight="1" x14ac:dyDescent="0.25">
      <c r="I29" s="19"/>
      <c r="J29" s="6"/>
    </row>
    <row r="30" spans="9:10" ht="30" customHeight="1" x14ac:dyDescent="0.25">
      <c r="I30" s="19"/>
      <c r="J30" s="6"/>
    </row>
    <row r="31" spans="9:10" ht="30" customHeight="1" x14ac:dyDescent="0.25">
      <c r="I31" s="19"/>
      <c r="J31" s="6"/>
    </row>
    <row r="32" spans="9:10" ht="30" customHeight="1" x14ac:dyDescent="0.25">
      <c r="I32" s="19"/>
      <c r="J32" s="6"/>
    </row>
    <row r="33" spans="9:10" ht="30" customHeight="1" x14ac:dyDescent="0.25">
      <c r="I33" s="19"/>
      <c r="J33" s="6"/>
    </row>
    <row r="34" spans="9:10" ht="30" customHeight="1" x14ac:dyDescent="0.25">
      <c r="I34" s="19"/>
      <c r="J34" s="6"/>
    </row>
    <row r="35" spans="9:10" ht="30" customHeight="1" x14ac:dyDescent="0.25">
      <c r="I35" s="19"/>
      <c r="J35" s="6"/>
    </row>
    <row r="36" spans="9:10" ht="30" customHeight="1" x14ac:dyDescent="0.25">
      <c r="I36" s="19"/>
      <c r="J36" s="6"/>
    </row>
    <row r="37" spans="9:10" ht="30" customHeight="1" x14ac:dyDescent="0.25">
      <c r="I37" s="19"/>
      <c r="J37" s="6"/>
    </row>
    <row r="38" spans="9:10" ht="30" customHeight="1" x14ac:dyDescent="0.25">
      <c r="I38" s="19"/>
      <c r="J38" s="6"/>
    </row>
    <row r="39" spans="9:10" ht="30" customHeight="1" x14ac:dyDescent="0.25">
      <c r="I39" s="19"/>
      <c r="J39" s="6"/>
    </row>
    <row r="40" spans="9:10" ht="30" customHeight="1" x14ac:dyDescent="0.25">
      <c r="I40" s="19"/>
      <c r="J40" s="6"/>
    </row>
    <row r="41" spans="9:10" ht="30" customHeight="1" x14ac:dyDescent="0.25">
      <c r="I41" s="19"/>
      <c r="J41" s="6"/>
    </row>
    <row r="42" spans="9:10" ht="30" customHeight="1" x14ac:dyDescent="0.25">
      <c r="I42" s="19"/>
      <c r="J42" s="6"/>
    </row>
    <row r="43" spans="9:10" ht="30" customHeight="1" x14ac:dyDescent="0.25">
      <c r="I43" s="19"/>
      <c r="J43" s="6"/>
    </row>
    <row r="44" spans="9:10" ht="30" customHeight="1" x14ac:dyDescent="0.25">
      <c r="I44" s="19"/>
      <c r="J44" s="6"/>
    </row>
    <row r="45" spans="9:10" ht="30" customHeight="1" x14ac:dyDescent="0.25">
      <c r="I45" s="19"/>
      <c r="J45" s="6"/>
    </row>
    <row r="46" spans="9:10" ht="30" customHeight="1" x14ac:dyDescent="0.25">
      <c r="I46" s="19"/>
      <c r="J46" s="6"/>
    </row>
    <row r="47" spans="9:10" ht="30" customHeight="1" x14ac:dyDescent="0.25">
      <c r="I47" s="19"/>
      <c r="J47" s="6"/>
    </row>
    <row r="48" spans="9:10" ht="30" customHeight="1" x14ac:dyDescent="0.25">
      <c r="I48" s="19"/>
      <c r="J48" s="6"/>
    </row>
    <row r="49" spans="9:10" ht="30" customHeight="1" x14ac:dyDescent="0.25">
      <c r="I49" s="19"/>
      <c r="J49" s="6"/>
    </row>
    <row r="50" spans="9:10" ht="30" customHeight="1" x14ac:dyDescent="0.25">
      <c r="I50" s="19"/>
      <c r="J50" s="6"/>
    </row>
    <row r="51" spans="9:10" ht="30" customHeight="1" x14ac:dyDescent="0.25">
      <c r="I51" s="19"/>
      <c r="J51" s="6"/>
    </row>
    <row r="52" spans="9:10" ht="30" customHeight="1" x14ac:dyDescent="0.25">
      <c r="I52" s="19"/>
      <c r="J52" s="6"/>
    </row>
    <row r="53" spans="9:10" ht="30" customHeight="1" x14ac:dyDescent="0.25">
      <c r="I53" s="19"/>
      <c r="J53" s="6"/>
    </row>
    <row r="54" spans="9:10" ht="30" customHeight="1" x14ac:dyDescent="0.25">
      <c r="I54" s="19"/>
      <c r="J54" s="6"/>
    </row>
    <row r="55" spans="9:10" ht="30" customHeight="1" x14ac:dyDescent="0.25">
      <c r="I55" s="19"/>
      <c r="J55" s="6"/>
    </row>
    <row r="56" spans="9:10" ht="30" customHeight="1" x14ac:dyDescent="0.25">
      <c r="I56" s="19"/>
      <c r="J56" s="6"/>
    </row>
    <row r="57" spans="9:10" ht="30" customHeight="1" x14ac:dyDescent="0.25">
      <c r="I57" s="19"/>
      <c r="J57" s="6"/>
    </row>
    <row r="58" spans="9:10" ht="30" customHeight="1" x14ac:dyDescent="0.25">
      <c r="I58" s="19"/>
      <c r="J58" s="6"/>
    </row>
    <row r="59" spans="9:10" ht="30" customHeight="1" x14ac:dyDescent="0.25">
      <c r="I59" s="19"/>
      <c r="J59" s="6"/>
    </row>
    <row r="60" spans="9:10" ht="30" customHeight="1" x14ac:dyDescent="0.25">
      <c r="I60" s="19"/>
      <c r="J60" s="6"/>
    </row>
    <row r="61" spans="9:10" ht="30" customHeight="1" x14ac:dyDescent="0.25">
      <c r="I61" s="19"/>
      <c r="J61" s="6"/>
    </row>
    <row r="62" spans="9:10" ht="30" customHeight="1" x14ac:dyDescent="0.25">
      <c r="I62" s="19"/>
      <c r="J62" s="6"/>
    </row>
    <row r="63" spans="9:10" ht="30" customHeight="1" x14ac:dyDescent="0.25">
      <c r="I63" s="19"/>
      <c r="J63" s="6"/>
    </row>
    <row r="64" spans="9:10" ht="30" customHeight="1" x14ac:dyDescent="0.25"/>
    <row r="65" ht="30" customHeight="1" x14ac:dyDescent="0.25"/>
    <row r="66" ht="30" customHeight="1" x14ac:dyDescent="0.25"/>
    <row r="67" ht="30" customHeight="1" x14ac:dyDescent="0.25"/>
    <row r="68" ht="30" customHeight="1" x14ac:dyDescent="0.25"/>
    <row r="69" ht="30" customHeight="1" x14ac:dyDescent="0.25"/>
    <row r="70" ht="30" customHeight="1" x14ac:dyDescent="0.25"/>
    <row r="71" ht="30" customHeight="1" x14ac:dyDescent="0.25"/>
    <row r="72" ht="30" customHeight="1" x14ac:dyDescent="0.25"/>
    <row r="73" ht="30" customHeight="1" x14ac:dyDescent="0.25"/>
    <row r="74" ht="30" customHeight="1" x14ac:dyDescent="0.25"/>
    <row r="75" ht="30" customHeight="1" x14ac:dyDescent="0.25"/>
    <row r="76" ht="30" customHeight="1" x14ac:dyDescent="0.25"/>
    <row r="77" ht="30" customHeight="1" x14ac:dyDescent="0.25"/>
    <row r="78" ht="30" customHeight="1" x14ac:dyDescent="0.25"/>
    <row r="79" ht="30" customHeight="1" x14ac:dyDescent="0.25"/>
    <row r="80" ht="30" customHeight="1" x14ac:dyDescent="0.25"/>
    <row r="81" ht="30" customHeight="1" x14ac:dyDescent="0.25"/>
    <row r="82" ht="30" customHeight="1" x14ac:dyDescent="0.25"/>
    <row r="83" ht="30" customHeight="1" x14ac:dyDescent="0.25"/>
    <row r="84" ht="30" customHeight="1" x14ac:dyDescent="0.25"/>
    <row r="85" ht="30" customHeight="1" x14ac:dyDescent="0.25"/>
    <row r="86" ht="30" customHeight="1" x14ac:dyDescent="0.25"/>
    <row r="87" ht="30" customHeight="1" x14ac:dyDescent="0.25"/>
    <row r="88" ht="30" customHeight="1" x14ac:dyDescent="0.25"/>
    <row r="89" ht="30" customHeight="1" x14ac:dyDescent="0.25"/>
    <row r="90" ht="30" customHeight="1" x14ac:dyDescent="0.25"/>
    <row r="91" ht="30" customHeight="1" x14ac:dyDescent="0.25"/>
    <row r="92" ht="30" customHeight="1" x14ac:dyDescent="0.25"/>
    <row r="93" ht="30" customHeight="1" x14ac:dyDescent="0.25"/>
    <row r="94" ht="30" customHeight="1" x14ac:dyDescent="0.25"/>
    <row r="95" ht="30" customHeight="1" x14ac:dyDescent="0.25"/>
    <row r="96" ht="30"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30" customHeight="1" x14ac:dyDescent="0.25"/>
    <row r="104" ht="30" customHeight="1" x14ac:dyDescent="0.25"/>
    <row r="105" ht="30" customHeight="1" x14ac:dyDescent="0.25"/>
    <row r="106" ht="30" customHeight="1" x14ac:dyDescent="0.25"/>
    <row r="107" ht="30"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30" customHeight="1" x14ac:dyDescent="0.25"/>
    <row r="115" ht="30" customHeight="1" x14ac:dyDescent="0.25"/>
    <row r="116" ht="30" customHeight="1" x14ac:dyDescent="0.25"/>
    <row r="117" ht="30" customHeight="1" x14ac:dyDescent="0.25"/>
    <row r="118" ht="30" customHeight="1" x14ac:dyDescent="0.25"/>
    <row r="119" ht="30" customHeight="1" x14ac:dyDescent="0.25"/>
    <row r="120" ht="30" customHeight="1" x14ac:dyDescent="0.25"/>
    <row r="121" ht="30" customHeight="1" x14ac:dyDescent="0.25"/>
    <row r="122" ht="30" customHeight="1" x14ac:dyDescent="0.25"/>
    <row r="123" ht="30" customHeight="1" x14ac:dyDescent="0.25"/>
    <row r="124" ht="30" customHeight="1" x14ac:dyDescent="0.25"/>
    <row r="125" ht="30" customHeight="1" x14ac:dyDescent="0.25"/>
    <row r="126" ht="30" customHeight="1" x14ac:dyDescent="0.25"/>
    <row r="127" ht="30" customHeight="1" x14ac:dyDescent="0.25"/>
    <row r="128" ht="30" customHeight="1" x14ac:dyDescent="0.25"/>
    <row r="129" ht="30" customHeight="1" x14ac:dyDescent="0.25"/>
    <row r="130" ht="30" customHeight="1" x14ac:dyDescent="0.25"/>
    <row r="131" ht="30" customHeight="1" x14ac:dyDescent="0.25"/>
    <row r="132" ht="30" customHeight="1" x14ac:dyDescent="0.25"/>
    <row r="133" ht="30" customHeight="1" x14ac:dyDescent="0.25"/>
    <row r="134" ht="30" customHeight="1" x14ac:dyDescent="0.25"/>
    <row r="135" ht="30" customHeight="1" x14ac:dyDescent="0.25"/>
    <row r="136" ht="30" customHeight="1" x14ac:dyDescent="0.25"/>
    <row r="137" ht="30" customHeight="1" x14ac:dyDescent="0.25"/>
    <row r="138" ht="30" customHeight="1" x14ac:dyDescent="0.25"/>
    <row r="139" ht="30" customHeight="1" x14ac:dyDescent="0.25"/>
    <row r="140" ht="30"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30" customHeight="1" x14ac:dyDescent="0.25"/>
    <row r="148" ht="30" customHeight="1" x14ac:dyDescent="0.25"/>
    <row r="149" ht="30" customHeight="1" x14ac:dyDescent="0.25"/>
    <row r="150" ht="30" customHeight="1" x14ac:dyDescent="0.25"/>
    <row r="151" ht="30"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30" customHeight="1" x14ac:dyDescent="0.25"/>
    <row r="159" ht="30" customHeight="1" x14ac:dyDescent="0.25"/>
    <row r="160" ht="30" customHeight="1" x14ac:dyDescent="0.25"/>
    <row r="161" ht="30" customHeight="1" x14ac:dyDescent="0.25"/>
    <row r="162" ht="30" customHeight="1" x14ac:dyDescent="0.25"/>
    <row r="163" ht="30" customHeight="1" x14ac:dyDescent="0.25"/>
    <row r="164" ht="30" customHeight="1" x14ac:dyDescent="0.25"/>
    <row r="165" ht="30" customHeight="1" x14ac:dyDescent="0.25"/>
    <row r="166" ht="30" customHeight="1" x14ac:dyDescent="0.25"/>
    <row r="167" ht="30" customHeight="1" x14ac:dyDescent="0.25"/>
    <row r="168" ht="30" customHeight="1" x14ac:dyDescent="0.25"/>
    <row r="169" ht="30" customHeight="1" x14ac:dyDescent="0.25"/>
    <row r="170" ht="30" customHeight="1" x14ac:dyDescent="0.25"/>
    <row r="171" ht="30" customHeight="1" x14ac:dyDescent="0.25"/>
    <row r="172" ht="30" customHeight="1" x14ac:dyDescent="0.25"/>
    <row r="173" ht="30" customHeight="1" x14ac:dyDescent="0.25"/>
    <row r="174" ht="30" customHeight="1" x14ac:dyDescent="0.25"/>
    <row r="175" ht="30" customHeight="1" x14ac:dyDescent="0.25"/>
    <row r="176" ht="30" customHeight="1" x14ac:dyDescent="0.25"/>
    <row r="177" ht="30" customHeight="1" x14ac:dyDescent="0.25"/>
    <row r="178" ht="30" customHeight="1" x14ac:dyDescent="0.25"/>
    <row r="179" ht="30" customHeight="1" x14ac:dyDescent="0.25"/>
    <row r="180" ht="30" customHeight="1" x14ac:dyDescent="0.25"/>
    <row r="181" ht="30" customHeight="1" x14ac:dyDescent="0.25"/>
    <row r="182" ht="30" customHeight="1" x14ac:dyDescent="0.25"/>
    <row r="183" ht="30" customHeight="1" x14ac:dyDescent="0.25"/>
    <row r="184" ht="30" customHeight="1" x14ac:dyDescent="0.25"/>
    <row r="185" ht="30" customHeight="1" x14ac:dyDescent="0.25"/>
    <row r="186" ht="30" customHeight="1" x14ac:dyDescent="0.25"/>
    <row r="187" ht="30" customHeight="1" x14ac:dyDescent="0.25"/>
    <row r="188" ht="30" customHeight="1" x14ac:dyDescent="0.25"/>
    <row r="189" ht="30" customHeight="1" x14ac:dyDescent="0.25"/>
    <row r="190" ht="30" customHeight="1" x14ac:dyDescent="0.25"/>
    <row r="191" ht="30" customHeight="1" x14ac:dyDescent="0.25"/>
    <row r="192" ht="30" customHeight="1" x14ac:dyDescent="0.25"/>
    <row r="193" ht="30" customHeight="1" x14ac:dyDescent="0.25"/>
    <row r="194" ht="30" customHeight="1" x14ac:dyDescent="0.25"/>
    <row r="195" ht="30" customHeight="1" x14ac:dyDescent="0.25"/>
    <row r="196" ht="30" customHeight="1" x14ac:dyDescent="0.25"/>
    <row r="197" ht="30" customHeight="1" x14ac:dyDescent="0.25"/>
    <row r="198" ht="30" customHeight="1" x14ac:dyDescent="0.25"/>
    <row r="199" ht="30" customHeight="1" x14ac:dyDescent="0.25"/>
    <row r="200" ht="30" customHeight="1" x14ac:dyDescent="0.25"/>
    <row r="201" ht="30" customHeight="1" x14ac:dyDescent="0.25"/>
    <row r="202" ht="30" customHeight="1" x14ac:dyDescent="0.25"/>
    <row r="203" ht="30" customHeight="1" x14ac:dyDescent="0.25"/>
    <row r="204" ht="30" customHeight="1" x14ac:dyDescent="0.25"/>
    <row r="205" ht="30" customHeight="1" x14ac:dyDescent="0.25"/>
    <row r="206" ht="30" customHeight="1" x14ac:dyDescent="0.25"/>
    <row r="207" ht="30" customHeight="1" x14ac:dyDescent="0.25"/>
    <row r="208" ht="30" customHeight="1" x14ac:dyDescent="0.25"/>
    <row r="209" ht="30" customHeight="1" x14ac:dyDescent="0.25"/>
  </sheetData>
  <mergeCells count="5">
    <mergeCell ref="F1:G1"/>
    <mergeCell ref="A12:H12"/>
    <mergeCell ref="A1:B1"/>
    <mergeCell ref="D1:E1"/>
    <mergeCell ref="F3:H3"/>
  </mergeCells>
  <dataValidations count="3">
    <dataValidation type="list" allowBlank="1" showInputMessage="1" showErrorMessage="1" sqref="D14">
      <formula1>"Income, Expense, Transfer"</formula1>
    </dataValidation>
    <dataValidation type="list" allowBlank="1" showInputMessage="1" showErrorMessage="1" sqref="F14">
      <formula1>SubCategories</formula1>
    </dataValidation>
    <dataValidation type="list" allowBlank="1" showInputMessage="1" showErrorMessage="1" sqref="E14">
      <formula1>IF($D14="Expense",ExpenseCategories,IF($D14="Income",IncomeCategories,TransferCategories))</formula1>
    </dataValidation>
  </dataValidations>
  <hyperlinks>
    <hyperlink ref="H1" r:id="rId1"/>
    <hyperlink ref="F1" location="Report!A1" display="REPORT"/>
    <hyperlink ref="D1" location="Settings!A1" display="SETTINGS"/>
    <hyperlink ref="F1:G1" location="Report!A1" display="REPORT"/>
    <hyperlink ref="D1:E1" location="Settings!A1" display="SETTINGS"/>
    <hyperlink ref="F3:G3" r:id="rId2" display="For a demo, please visit www.indzara.blogspot.com"/>
  </hyperlinks>
  <pageMargins left="0.7" right="0.7" top="0.75" bottom="0.75" header="0.3" footer="0.3"/>
  <pageSetup orientation="portrait" horizontalDpi="4294967292" verticalDpi="0"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Settings!$C$18:$C$28</xm:f>
          </x14:formula1>
          <xm:sqref>G14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62"/>
  <sheetViews>
    <sheetView zoomScale="70" zoomScaleNormal="70" workbookViewId="0">
      <selection activeCell="K35" sqref="K35:L35"/>
    </sheetView>
  </sheetViews>
  <sheetFormatPr defaultColWidth="0" defaultRowHeight="15" zeroHeight="1" x14ac:dyDescent="0.25"/>
  <cols>
    <col min="1" max="1" width="3.140625" customWidth="1"/>
    <col min="2" max="2" width="9.140625" customWidth="1"/>
    <col min="3" max="3" width="23.85546875" customWidth="1"/>
    <col min="4" max="4" width="21.140625" customWidth="1"/>
    <col min="5" max="5" width="21.7109375" customWidth="1"/>
    <col min="6" max="6" width="10.7109375" customWidth="1"/>
    <col min="7" max="7" width="12.28515625" customWidth="1"/>
    <col min="8" max="8" width="19" customWidth="1"/>
    <col min="9" max="9" width="10.7109375" customWidth="1"/>
    <col min="10" max="10" width="19" customWidth="1"/>
    <col min="11" max="11" width="25.42578125" customWidth="1"/>
    <col min="12" max="12" width="19" customWidth="1"/>
    <col min="13" max="13" width="9.140625" customWidth="1"/>
    <col min="14" max="14" width="3" customWidth="1"/>
    <col min="15" max="18" width="3.28515625" customWidth="1"/>
    <col min="19" max="20" width="9.140625" customWidth="1"/>
    <col min="21" max="21" width="15.140625" customWidth="1"/>
    <col min="22" max="22" width="13.85546875" customWidth="1"/>
    <col min="23" max="25" width="9.140625" customWidth="1"/>
    <col min="26" max="26" width="11.85546875" customWidth="1"/>
    <col min="27" max="30" width="9.140625" customWidth="1"/>
    <col min="31" max="31" width="14.5703125" customWidth="1"/>
    <col min="32" max="32" width="16" customWidth="1"/>
    <col min="33" max="33" width="8.7109375" customWidth="1"/>
    <col min="34" max="34" width="12.28515625" customWidth="1"/>
    <col min="35" max="35" width="5.5703125" customWidth="1"/>
    <col min="36" max="37" width="2.85546875" customWidth="1"/>
    <col min="38" max="39" width="9.140625" style="6" customWidth="1"/>
    <col min="40" max="40" width="13.140625" style="6" customWidth="1"/>
    <col min="41" max="41" width="10.28515625" style="6" customWidth="1"/>
    <col min="42" max="42" width="14.85546875" style="6" customWidth="1"/>
    <col min="43" max="43" width="11.28515625" style="6" customWidth="1"/>
    <col min="44" max="47" width="8.7109375" style="6" customWidth="1"/>
    <col min="48" max="48" width="11.28515625" style="6" customWidth="1"/>
    <col min="49" max="49" width="3.28515625" style="6" customWidth="1"/>
    <col min="50" max="56" width="9.140625" style="6" customWidth="1"/>
    <col min="57" max="57" width="5.85546875" style="6" customWidth="1"/>
    <col min="58" max="58" width="5.140625" style="6" customWidth="1"/>
    <col min="59" max="61" width="9.140625" style="6" customWidth="1"/>
    <col min="62" max="65" width="14.7109375" style="6" customWidth="1"/>
    <col min="66" max="66" width="13" style="6" customWidth="1"/>
    <col min="67" max="68" width="9.140625" style="6" customWidth="1"/>
    <col min="69" max="69" width="11" style="6" customWidth="1"/>
    <col min="70" max="74" width="13.7109375" style="6" customWidth="1"/>
    <col min="75" max="75" width="9.140625" style="6" customWidth="1"/>
    <col min="76" max="77" width="9.140625" customWidth="1"/>
    <col min="78" max="16384" width="9.140625" hidden="1"/>
  </cols>
  <sheetData>
    <row r="1" spans="1:77" ht="30.75" thickBot="1" x14ac:dyDescent="0.45">
      <c r="A1" s="6"/>
      <c r="B1" s="228" t="s">
        <v>66</v>
      </c>
      <c r="C1" s="229"/>
      <c r="D1" s="229"/>
      <c r="E1" s="229"/>
      <c r="F1" s="229"/>
      <c r="G1" s="229"/>
      <c r="H1" s="229"/>
      <c r="I1" s="229"/>
      <c r="J1" s="229"/>
      <c r="K1" s="90" t="s">
        <v>44</v>
      </c>
      <c r="L1" s="230" t="s">
        <v>45</v>
      </c>
      <c r="M1" s="231"/>
      <c r="N1" s="19"/>
      <c r="O1" s="19"/>
      <c r="P1" s="232" t="s">
        <v>66</v>
      </c>
      <c r="Q1" s="233"/>
      <c r="R1" s="233"/>
      <c r="S1" s="233"/>
      <c r="T1" s="233"/>
      <c r="U1" s="233"/>
      <c r="V1" s="233"/>
      <c r="W1" s="233"/>
      <c r="X1" s="233"/>
      <c r="Y1" s="233"/>
      <c r="Z1" s="233"/>
      <c r="AA1" s="233"/>
      <c r="AB1" s="233"/>
      <c r="AC1" s="233"/>
      <c r="AD1" s="233"/>
      <c r="AE1" s="214" t="s">
        <v>44</v>
      </c>
      <c r="AF1" s="214"/>
      <c r="AG1" s="214" t="s">
        <v>45</v>
      </c>
      <c r="AH1" s="214"/>
      <c r="AI1" s="214"/>
      <c r="AJ1" s="215"/>
      <c r="AK1" s="158"/>
      <c r="AL1" s="158"/>
      <c r="AM1" s="216" t="s">
        <v>66</v>
      </c>
      <c r="AN1" s="217"/>
      <c r="AO1" s="217"/>
      <c r="AP1" s="217"/>
      <c r="AQ1" s="217"/>
      <c r="AR1" s="217"/>
      <c r="AS1" s="217"/>
      <c r="AT1" s="217"/>
      <c r="AU1" s="217"/>
      <c r="AV1" s="217"/>
      <c r="AW1" s="217"/>
      <c r="AX1" s="217"/>
      <c r="AY1" s="217"/>
      <c r="AZ1" s="214" t="s">
        <v>44</v>
      </c>
      <c r="BA1" s="214"/>
      <c r="BB1" s="214"/>
      <c r="BC1" s="214" t="s">
        <v>45</v>
      </c>
      <c r="BD1" s="214"/>
      <c r="BE1" s="214"/>
      <c r="BF1" s="215"/>
      <c r="BG1" s="158"/>
      <c r="BH1" s="220" t="s">
        <v>66</v>
      </c>
      <c r="BI1" s="221"/>
      <c r="BJ1" s="221"/>
      <c r="BK1" s="221"/>
      <c r="BL1" s="221"/>
      <c r="BM1" s="221"/>
      <c r="BN1" s="221"/>
      <c r="BO1" s="221"/>
      <c r="BP1" s="221"/>
      <c r="BQ1" s="221"/>
      <c r="BR1" s="221"/>
      <c r="BS1" s="214" t="s">
        <v>44</v>
      </c>
      <c r="BT1" s="214"/>
      <c r="BU1" s="214" t="s">
        <v>45</v>
      </c>
      <c r="BV1" s="214"/>
      <c r="BW1" s="215"/>
      <c r="BX1" s="6"/>
      <c r="BY1" s="6"/>
    </row>
    <row r="2" spans="1:77" ht="23.25" x14ac:dyDescent="0.35">
      <c r="A2" s="6"/>
      <c r="B2" s="21"/>
      <c r="C2" s="223" t="s">
        <v>79</v>
      </c>
      <c r="D2" s="223"/>
      <c r="E2" s="223"/>
      <c r="F2" s="223"/>
      <c r="G2" s="223"/>
      <c r="H2" s="223"/>
      <c r="I2" s="223"/>
      <c r="J2" s="223"/>
      <c r="K2" s="223"/>
      <c r="L2" s="223"/>
      <c r="M2" s="23"/>
      <c r="N2" s="19"/>
      <c r="O2" s="19"/>
      <c r="P2" s="91"/>
      <c r="Q2" s="92"/>
      <c r="R2" s="92"/>
      <c r="S2" s="92"/>
      <c r="T2" s="60"/>
      <c r="U2" s="60"/>
      <c r="V2" s="60"/>
      <c r="W2" s="60"/>
      <c r="X2" s="60"/>
      <c r="Y2" s="60"/>
      <c r="Z2" s="60"/>
      <c r="AA2" s="60"/>
      <c r="AB2" s="60"/>
      <c r="AC2" s="60"/>
      <c r="AD2" s="60"/>
      <c r="AE2" s="60"/>
      <c r="AF2" s="60"/>
      <c r="AG2" s="60"/>
      <c r="AH2" s="60"/>
      <c r="AI2" s="60"/>
      <c r="AJ2" s="93"/>
      <c r="AK2" s="158"/>
      <c r="AL2" s="157"/>
      <c r="AM2" s="91"/>
      <c r="AN2" s="60"/>
      <c r="AO2" s="60"/>
      <c r="AP2" s="60"/>
      <c r="AQ2" s="60"/>
      <c r="AR2" s="60"/>
      <c r="AS2" s="60"/>
      <c r="AT2" s="60"/>
      <c r="AU2" s="60"/>
      <c r="AV2" s="60"/>
      <c r="AW2" s="60"/>
      <c r="AX2" s="60"/>
      <c r="AY2" s="60"/>
      <c r="AZ2" s="60"/>
      <c r="BA2" s="60"/>
      <c r="BB2" s="60"/>
      <c r="BC2" s="60"/>
      <c r="BD2" s="60"/>
      <c r="BE2" s="60"/>
      <c r="BF2" s="93"/>
      <c r="BG2" s="158"/>
      <c r="BH2" s="91"/>
      <c r="BI2" s="60"/>
      <c r="BJ2" s="60"/>
      <c r="BK2" s="60"/>
      <c r="BL2" s="60"/>
      <c r="BM2" s="60"/>
      <c r="BN2" s="60"/>
      <c r="BO2" s="60"/>
      <c r="BP2" s="60"/>
      <c r="BQ2" s="60"/>
      <c r="BR2" s="60"/>
      <c r="BS2" s="60"/>
      <c r="BT2" s="60"/>
      <c r="BU2" s="60"/>
      <c r="BV2" s="60"/>
      <c r="BW2" s="93"/>
      <c r="BX2" s="6"/>
      <c r="BY2" s="6"/>
    </row>
    <row r="3" spans="1:77" ht="21" customHeight="1" x14ac:dyDescent="0.3">
      <c r="A3" s="6"/>
      <c r="B3" s="21"/>
      <c r="C3" s="33"/>
      <c r="D3" s="33"/>
      <c r="E3" s="224" t="s">
        <v>65</v>
      </c>
      <c r="F3" s="224"/>
      <c r="G3" s="224"/>
      <c r="H3" s="226">
        <f>E7+H7+L7</f>
        <v>0</v>
      </c>
      <c r="I3" s="226"/>
      <c r="J3" s="33"/>
      <c r="K3" s="225" t="s">
        <v>49</v>
      </c>
      <c r="L3" s="225"/>
      <c r="M3" s="23"/>
      <c r="N3" s="19"/>
      <c r="O3" s="19"/>
      <c r="P3" s="91"/>
      <c r="Q3" s="92"/>
      <c r="R3" s="92"/>
      <c r="S3" s="238" t="s">
        <v>22</v>
      </c>
      <c r="T3" s="60"/>
      <c r="U3" s="60"/>
      <c r="V3" s="60"/>
      <c r="W3" s="60"/>
      <c r="X3" s="60"/>
      <c r="Y3" s="60"/>
      <c r="Z3" s="60"/>
      <c r="AA3" s="60"/>
      <c r="AB3" s="60"/>
      <c r="AC3" s="94"/>
      <c r="AD3" s="94"/>
      <c r="AE3" s="19"/>
      <c r="AF3" s="95"/>
      <c r="AG3" s="96"/>
      <c r="AH3" s="96"/>
      <c r="AI3" s="95"/>
      <c r="AJ3" s="93"/>
      <c r="AK3" s="158"/>
      <c r="AL3" s="157"/>
      <c r="AM3" s="91"/>
      <c r="AN3" s="97"/>
      <c r="AO3" s="60"/>
      <c r="AP3" s="60"/>
      <c r="AQ3" s="60"/>
      <c r="AR3" s="60"/>
      <c r="AS3" s="60"/>
      <c r="AT3" s="60"/>
      <c r="AU3" s="60"/>
      <c r="AV3" s="60"/>
      <c r="AW3" s="60"/>
      <c r="AX3" s="60"/>
      <c r="AY3" s="60"/>
      <c r="AZ3" s="60"/>
      <c r="BA3" s="60"/>
      <c r="BB3" s="60"/>
      <c r="BC3" s="60"/>
      <c r="BD3" s="60"/>
      <c r="BE3" s="60"/>
      <c r="BF3" s="93"/>
      <c r="BG3" s="158"/>
      <c r="BH3" s="91"/>
      <c r="BI3" s="60"/>
      <c r="BJ3" s="60"/>
      <c r="BK3" s="60"/>
      <c r="BL3" s="60"/>
      <c r="BM3" s="60"/>
      <c r="BN3" s="60"/>
      <c r="BO3" s="60"/>
      <c r="BP3" s="60"/>
      <c r="BQ3" s="60"/>
      <c r="BR3" s="60"/>
      <c r="BS3" s="60"/>
      <c r="BT3" s="60"/>
      <c r="BU3" s="60"/>
      <c r="BV3" s="60"/>
      <c r="BW3" s="93"/>
      <c r="BX3" s="6"/>
      <c r="BY3" s="6"/>
    </row>
    <row r="4" spans="1:77" ht="15" customHeight="1" x14ac:dyDescent="0.25">
      <c r="A4" s="6"/>
      <c r="B4" s="21"/>
      <c r="C4" s="33"/>
      <c r="D4" s="33"/>
      <c r="E4" s="224"/>
      <c r="F4" s="224"/>
      <c r="G4" s="224"/>
      <c r="H4" s="226"/>
      <c r="I4" s="226"/>
      <c r="J4" s="98"/>
      <c r="K4" s="212">
        <f>MAX(Tbl_Transactions[Date])</f>
        <v>0</v>
      </c>
      <c r="L4" s="212"/>
      <c r="M4" s="23"/>
      <c r="N4" s="19"/>
      <c r="O4" s="19"/>
      <c r="P4" s="91"/>
      <c r="Q4" s="60"/>
      <c r="R4" s="60"/>
      <c r="S4" s="238"/>
      <c r="T4" s="60"/>
      <c r="U4" s="60"/>
      <c r="V4" s="60"/>
      <c r="W4" s="60"/>
      <c r="X4" s="60"/>
      <c r="Y4" s="60"/>
      <c r="Z4" s="60"/>
      <c r="AA4" s="60"/>
      <c r="AB4" s="60"/>
      <c r="AC4" s="60"/>
      <c r="AD4" s="60"/>
      <c r="AE4" s="60"/>
      <c r="AF4" s="60"/>
      <c r="AG4" s="96"/>
      <c r="AH4" s="96"/>
      <c r="AI4" s="60"/>
      <c r="AJ4" s="93"/>
      <c r="AK4" s="158"/>
      <c r="AL4" s="157"/>
      <c r="AM4" s="91"/>
      <c r="AN4" s="60"/>
      <c r="AO4" s="60"/>
      <c r="AP4" s="60"/>
      <c r="AQ4" s="60"/>
      <c r="AR4" s="60"/>
      <c r="AS4" s="60"/>
      <c r="AT4" s="60"/>
      <c r="AU4" s="60"/>
      <c r="AV4" s="60"/>
      <c r="AW4" s="60"/>
      <c r="AX4" s="60"/>
      <c r="AY4" s="60"/>
      <c r="AZ4" s="60"/>
      <c r="BA4" s="60"/>
      <c r="BB4" s="60"/>
      <c r="BC4" s="60"/>
      <c r="BD4" s="60"/>
      <c r="BE4" s="60"/>
      <c r="BF4" s="93"/>
      <c r="BG4" s="158"/>
      <c r="BH4" s="91"/>
      <c r="BI4" s="60"/>
      <c r="BJ4" s="60"/>
      <c r="BK4" s="60"/>
      <c r="BL4" s="60"/>
      <c r="BM4" s="60"/>
      <c r="BN4" s="60"/>
      <c r="BO4" s="60"/>
      <c r="BP4" s="60"/>
      <c r="BQ4" s="60"/>
      <c r="BR4" s="60"/>
      <c r="BS4" s="60"/>
      <c r="BT4" s="60"/>
      <c r="BU4" s="60"/>
      <c r="BV4" s="60"/>
      <c r="BW4" s="93"/>
      <c r="BX4" s="6"/>
      <c r="BY4" s="6"/>
    </row>
    <row r="5" spans="1:77" ht="15" customHeight="1" x14ac:dyDescent="0.25">
      <c r="A5" s="6"/>
      <c r="B5" s="21"/>
      <c r="C5" s="33"/>
      <c r="D5" s="33"/>
      <c r="E5" s="224"/>
      <c r="F5" s="224"/>
      <c r="G5" s="224"/>
      <c r="H5" s="227"/>
      <c r="I5" s="227"/>
      <c r="J5" s="99"/>
      <c r="K5" s="99"/>
      <c r="L5" s="22"/>
      <c r="M5" s="23"/>
      <c r="N5" s="19"/>
      <c r="O5" s="19"/>
      <c r="P5" s="91"/>
      <c r="Q5" s="60"/>
      <c r="R5" s="60"/>
      <c r="S5" s="238"/>
      <c r="T5" s="60"/>
      <c r="U5" s="60"/>
      <c r="V5" s="60"/>
      <c r="W5" s="60"/>
      <c r="X5" s="60"/>
      <c r="Y5" s="60"/>
      <c r="Z5" s="60"/>
      <c r="AA5" s="60"/>
      <c r="AB5" s="60"/>
      <c r="AC5" s="60"/>
      <c r="AD5" s="60"/>
      <c r="AE5" s="60"/>
      <c r="AF5" s="60"/>
      <c r="AG5" s="60"/>
      <c r="AH5" s="60"/>
      <c r="AI5" s="60"/>
      <c r="AJ5" s="93"/>
      <c r="AK5" s="158"/>
      <c r="AL5" s="157"/>
      <c r="AM5" s="91"/>
      <c r="AN5" s="60"/>
      <c r="AO5" s="60"/>
      <c r="AP5" s="60"/>
      <c r="AQ5" s="60"/>
      <c r="AR5" s="60"/>
      <c r="AS5" s="60"/>
      <c r="AT5" s="60"/>
      <c r="AU5" s="60"/>
      <c r="AV5" s="60"/>
      <c r="AW5" s="60"/>
      <c r="AX5" s="60"/>
      <c r="AY5" s="60"/>
      <c r="AZ5" s="60"/>
      <c r="BA5" s="60"/>
      <c r="BB5" s="60"/>
      <c r="BC5" s="60"/>
      <c r="BD5" s="60"/>
      <c r="BE5" s="60"/>
      <c r="BF5" s="93"/>
      <c r="BG5" s="158"/>
      <c r="BH5" s="91"/>
      <c r="BI5" s="60"/>
      <c r="BJ5" s="60"/>
      <c r="BK5" s="60"/>
      <c r="BL5" s="60"/>
      <c r="BM5" s="60"/>
      <c r="BN5" s="60"/>
      <c r="BO5" s="60"/>
      <c r="BP5" s="60"/>
      <c r="BQ5" s="60"/>
      <c r="BR5" s="60"/>
      <c r="BS5" s="60"/>
      <c r="BT5" s="60"/>
      <c r="BU5" s="60"/>
      <c r="BV5" s="60"/>
      <c r="BW5" s="93"/>
      <c r="BX5" s="6"/>
      <c r="BY5" s="6"/>
    </row>
    <row r="6" spans="1:77" ht="15" customHeight="1" x14ac:dyDescent="0.25">
      <c r="A6" s="6"/>
      <c r="B6" s="21"/>
      <c r="C6" s="22"/>
      <c r="D6" s="22"/>
      <c r="E6" s="22"/>
      <c r="F6" s="100"/>
      <c r="G6" s="22"/>
      <c r="H6" s="22"/>
      <c r="I6" s="22"/>
      <c r="J6" s="22"/>
      <c r="K6" s="22"/>
      <c r="L6" s="101"/>
      <c r="M6" s="23"/>
      <c r="N6" s="19"/>
      <c r="O6" s="19"/>
      <c r="P6" s="91"/>
      <c r="Q6" s="60"/>
      <c r="R6" s="102"/>
      <c r="S6" s="102"/>
      <c r="T6" s="213" t="s">
        <v>27</v>
      </c>
      <c r="U6" s="213"/>
      <c r="V6" s="219">
        <f>GETPIVOTDATA("Amount",pivot_tables!$J$4)</f>
        <v>0</v>
      </c>
      <c r="W6" s="219"/>
      <c r="X6" s="235" t="s">
        <v>28</v>
      </c>
      <c r="Y6" s="235"/>
      <c r="Z6" s="236">
        <f>GETPIVOTDATA("Amount",pivot_tables!$A$4)</f>
        <v>0</v>
      </c>
      <c r="AA6" s="236"/>
      <c r="AB6" s="237" t="s">
        <v>29</v>
      </c>
      <c r="AC6" s="237"/>
      <c r="AD6" s="219">
        <f>IFERROR(V6-Z6,"")</f>
        <v>0</v>
      </c>
      <c r="AE6" s="219"/>
      <c r="AF6" s="239" t="s">
        <v>32</v>
      </c>
      <c r="AG6" s="239"/>
      <c r="AH6" s="219">
        <f>IF(OR(pivot_tables!$B$2="(All)",pivot_tables!$B$2="(Multiple Items)"),"",MonthlyBudget)</f>
        <v>0</v>
      </c>
      <c r="AI6" s="219"/>
      <c r="AJ6" s="93"/>
      <c r="AK6" s="158"/>
      <c r="AL6" s="157"/>
      <c r="AM6" s="91"/>
      <c r="AN6" s="19"/>
      <c r="AO6" s="60"/>
      <c r="AP6" s="60"/>
      <c r="AQ6" s="60"/>
      <c r="AR6" s="60"/>
      <c r="AS6" s="60"/>
      <c r="AT6" s="60"/>
      <c r="AU6" s="60"/>
      <c r="AV6" s="60"/>
      <c r="AW6" s="60"/>
      <c r="AX6" s="60"/>
      <c r="AY6" s="60"/>
      <c r="AZ6" s="60"/>
      <c r="BA6" s="60"/>
      <c r="BB6" s="60"/>
      <c r="BC6" s="234" t="s">
        <v>77</v>
      </c>
      <c r="BD6" s="234"/>
      <c r="BE6" s="234"/>
      <c r="BF6" s="93"/>
      <c r="BG6" s="158"/>
      <c r="BH6" s="91"/>
      <c r="BI6" s="60"/>
      <c r="BJ6" s="103"/>
      <c r="BK6" s="103"/>
      <c r="BL6" s="103"/>
      <c r="BM6" s="103"/>
      <c r="BN6" s="103"/>
      <c r="BO6" s="60"/>
      <c r="BP6" s="60"/>
      <c r="BQ6" s="60"/>
      <c r="BR6" s="60"/>
      <c r="BS6" s="60"/>
      <c r="BT6" s="60"/>
      <c r="BU6" s="60"/>
      <c r="BV6" s="60"/>
      <c r="BW6" s="93"/>
      <c r="BX6" s="6"/>
      <c r="BY6" s="6"/>
    </row>
    <row r="7" spans="1:77" ht="15" customHeight="1" x14ac:dyDescent="0.35">
      <c r="A7" s="6"/>
      <c r="B7" s="21"/>
      <c r="C7" s="195" t="s">
        <v>18</v>
      </c>
      <c r="D7" s="195"/>
      <c r="E7" s="210">
        <f>SUM(E11:E20)</f>
        <v>0</v>
      </c>
      <c r="F7" s="100"/>
      <c r="G7" s="195" t="s">
        <v>23</v>
      </c>
      <c r="H7" s="211">
        <f>Settings!D23+SUMIFS(Tbl_Transactions[Amount],Tbl_Transactions[Account],$G$7,Tbl_Transactions[Type],"Income")-SUMIFS(Tbl_Transactions[Amount],Tbl_Transactions[Account],G7,Tbl_Transactions[Type],"Expense")+SUMIFS(Tbl_Transactions[Amount],Tbl_Transactions[Account],G7,Tbl_Transactions[Type],"Transfer")</f>
        <v>0</v>
      </c>
      <c r="I7" s="104"/>
      <c r="J7" s="195" t="s">
        <v>19</v>
      </c>
      <c r="K7" s="195"/>
      <c r="L7" s="210">
        <f>SUM(L11:L20)</f>
        <v>0</v>
      </c>
      <c r="M7" s="23"/>
      <c r="N7" s="19"/>
      <c r="O7" s="19"/>
      <c r="P7" s="91"/>
      <c r="Q7" s="60"/>
      <c r="R7" s="102"/>
      <c r="S7" s="102"/>
      <c r="T7" s="213"/>
      <c r="U7" s="213"/>
      <c r="V7" s="219"/>
      <c r="W7" s="219"/>
      <c r="X7" s="235"/>
      <c r="Y7" s="235"/>
      <c r="Z7" s="236"/>
      <c r="AA7" s="236"/>
      <c r="AB7" s="237"/>
      <c r="AC7" s="237"/>
      <c r="AD7" s="219"/>
      <c r="AE7" s="219"/>
      <c r="AF7" s="239"/>
      <c r="AG7" s="239"/>
      <c r="AH7" s="219"/>
      <c r="AI7" s="219"/>
      <c r="AJ7" s="93"/>
      <c r="AK7" s="158"/>
      <c r="AL7" s="157"/>
      <c r="AM7" s="105"/>
      <c r="AN7" s="106" t="s">
        <v>50</v>
      </c>
      <c r="AO7" s="19"/>
      <c r="AP7" s="60"/>
      <c r="AQ7" s="60"/>
      <c r="AR7" s="60"/>
      <c r="AS7" s="60"/>
      <c r="AT7" s="60"/>
      <c r="AU7" s="60"/>
      <c r="AV7" s="60"/>
      <c r="AW7" s="60"/>
      <c r="AX7" s="60"/>
      <c r="AY7" s="60"/>
      <c r="AZ7" s="97"/>
      <c r="BA7" s="60"/>
      <c r="BB7" s="60"/>
      <c r="BC7" s="60"/>
      <c r="BD7" s="60"/>
      <c r="BE7" s="60"/>
      <c r="BF7" s="93"/>
      <c r="BG7" s="158"/>
      <c r="BH7" s="91"/>
      <c r="BI7" s="60"/>
      <c r="BJ7" s="107"/>
      <c r="BK7" s="107"/>
      <c r="BL7" s="108"/>
      <c r="BM7" s="108"/>
      <c r="BN7" s="108"/>
      <c r="BO7" s="60"/>
      <c r="BP7" s="60"/>
      <c r="BQ7" s="60"/>
      <c r="BR7" s="60"/>
      <c r="BS7" s="60"/>
      <c r="BT7" s="60"/>
      <c r="BU7" s="60"/>
      <c r="BV7" s="60"/>
      <c r="BW7" s="93"/>
      <c r="BX7" s="6"/>
      <c r="BY7" s="6"/>
    </row>
    <row r="8" spans="1:77" ht="18.75" customHeight="1" x14ac:dyDescent="0.35">
      <c r="A8" s="6"/>
      <c r="B8" s="21"/>
      <c r="C8" s="195"/>
      <c r="D8" s="195"/>
      <c r="E8" s="210"/>
      <c r="F8" s="100"/>
      <c r="G8" s="195"/>
      <c r="H8" s="211"/>
      <c r="I8" s="104"/>
      <c r="J8" s="195"/>
      <c r="K8" s="195"/>
      <c r="L8" s="210"/>
      <c r="M8" s="23"/>
      <c r="N8" s="19"/>
      <c r="O8" s="19"/>
      <c r="P8" s="91"/>
      <c r="Q8" s="60"/>
      <c r="R8" s="60"/>
      <c r="S8" s="19"/>
      <c r="T8" s="19"/>
      <c r="U8" s="19"/>
      <c r="V8" s="60"/>
      <c r="W8" s="19"/>
      <c r="X8" s="19"/>
      <c r="Y8" s="19"/>
      <c r="Z8" s="19"/>
      <c r="AA8" s="60"/>
      <c r="AB8" s="60"/>
      <c r="AC8" s="60"/>
      <c r="AD8" s="60"/>
      <c r="AE8" s="60"/>
      <c r="AF8" s="60"/>
      <c r="AG8" s="60"/>
      <c r="AH8" s="60"/>
      <c r="AI8" s="60"/>
      <c r="AJ8" s="93"/>
      <c r="AK8" s="158"/>
      <c r="AL8" s="157"/>
      <c r="AM8" s="91"/>
      <c r="AN8" s="60"/>
      <c r="AO8" s="109"/>
      <c r="AP8" s="60"/>
      <c r="AQ8" s="60"/>
      <c r="AR8" s="60"/>
      <c r="AS8" s="60"/>
      <c r="AT8" s="60"/>
      <c r="AU8" s="60"/>
      <c r="AV8" s="60"/>
      <c r="AW8" s="60"/>
      <c r="AX8" s="60"/>
      <c r="AY8" s="60"/>
      <c r="AZ8" s="60"/>
      <c r="BA8" s="60"/>
      <c r="BB8" s="60"/>
      <c r="BC8" s="60"/>
      <c r="BD8" s="60"/>
      <c r="BE8" s="60"/>
      <c r="BF8" s="93"/>
      <c r="BG8" s="158"/>
      <c r="BH8" s="91"/>
      <c r="BI8" s="60"/>
      <c r="BJ8" s="107"/>
      <c r="BK8" s="107"/>
      <c r="BL8" s="108"/>
      <c r="BM8" s="108"/>
      <c r="BN8" s="108"/>
      <c r="BO8" s="60"/>
      <c r="BP8" s="60"/>
      <c r="BQ8" s="107"/>
      <c r="BR8" s="107"/>
      <c r="BS8" s="108"/>
      <c r="BT8" s="108"/>
      <c r="BU8" s="108"/>
      <c r="BV8" s="108"/>
      <c r="BW8" s="93"/>
      <c r="BX8" s="6"/>
      <c r="BY8" s="6"/>
    </row>
    <row r="9" spans="1:77" ht="18.75" customHeight="1" x14ac:dyDescent="0.35">
      <c r="A9" s="6"/>
      <c r="B9" s="21"/>
      <c r="C9" s="110"/>
      <c r="D9" s="110"/>
      <c r="E9" s="100"/>
      <c r="F9" s="100"/>
      <c r="G9" s="110"/>
      <c r="H9" s="111"/>
      <c r="I9" s="104"/>
      <c r="J9" s="110"/>
      <c r="K9" s="110"/>
      <c r="L9" s="100"/>
      <c r="M9" s="23"/>
      <c r="N9" s="19"/>
      <c r="O9" s="19"/>
      <c r="P9" s="91"/>
      <c r="Q9" s="60"/>
      <c r="R9" s="60"/>
      <c r="S9" s="106" t="s">
        <v>24</v>
      </c>
      <c r="T9" s="112"/>
      <c r="U9" s="113"/>
      <c r="V9" s="112"/>
      <c r="W9" s="106" t="s">
        <v>33</v>
      </c>
      <c r="X9" s="60"/>
      <c r="Y9" s="60"/>
      <c r="Z9" s="60"/>
      <c r="AA9" s="60"/>
      <c r="AB9" s="20"/>
      <c r="AC9" s="218" t="s">
        <v>30</v>
      </c>
      <c r="AD9" s="218"/>
      <c r="AE9" s="218"/>
      <c r="AF9" s="218"/>
      <c r="AG9" s="114" t="str">
        <f>IF(OR(pivot_tables!$B$2="(All)",pivot_tables!$B$2="(Multiple Items)"),"",IF($AH$23&lt;0,"YES","No"))</f>
        <v>No</v>
      </c>
      <c r="AH9" s="115"/>
      <c r="AI9" s="60"/>
      <c r="AJ9" s="93"/>
      <c r="AK9" s="158"/>
      <c r="AL9" s="157"/>
      <c r="AM9" s="91"/>
      <c r="AN9" s="60"/>
      <c r="AO9" s="60"/>
      <c r="AP9" s="60"/>
      <c r="AQ9" s="60"/>
      <c r="AR9" s="60"/>
      <c r="AS9" s="60"/>
      <c r="AT9" s="60"/>
      <c r="AU9" s="60"/>
      <c r="AV9" s="60"/>
      <c r="AW9" s="60"/>
      <c r="AX9" s="60"/>
      <c r="AY9" s="60"/>
      <c r="AZ9" s="60"/>
      <c r="BA9" s="60"/>
      <c r="BB9" s="60"/>
      <c r="BC9" s="60"/>
      <c r="BD9" s="60"/>
      <c r="BE9" s="60"/>
      <c r="BF9" s="93"/>
      <c r="BG9" s="158"/>
      <c r="BH9" s="91"/>
      <c r="BI9" s="60"/>
      <c r="BJ9" s="107"/>
      <c r="BK9" s="107"/>
      <c r="BL9" s="108"/>
      <c r="BM9" s="108"/>
      <c r="BN9" s="108"/>
      <c r="BO9" s="60"/>
      <c r="BP9" s="60"/>
      <c r="BQ9" s="107"/>
      <c r="BR9" s="107"/>
      <c r="BS9" s="108"/>
      <c r="BT9" s="108"/>
      <c r="BU9" s="108"/>
      <c r="BV9" s="108"/>
      <c r="BW9" s="93"/>
      <c r="BX9" s="6"/>
      <c r="BY9" s="6"/>
    </row>
    <row r="10" spans="1:77" ht="18.75" customHeight="1" x14ac:dyDescent="0.25">
      <c r="A10" s="6"/>
      <c r="B10" s="21"/>
      <c r="C10" s="22"/>
      <c r="D10" s="22"/>
      <c r="E10" s="116" t="s">
        <v>17</v>
      </c>
      <c r="F10" s="100"/>
      <c r="G10" s="22"/>
      <c r="H10" s="22"/>
      <c r="I10" s="22"/>
      <c r="J10" s="22"/>
      <c r="K10" s="22"/>
      <c r="L10" s="116" t="s">
        <v>17</v>
      </c>
      <c r="M10" s="23"/>
      <c r="N10" s="19"/>
      <c r="O10" s="19"/>
      <c r="P10" s="91"/>
      <c r="Q10" s="60"/>
      <c r="R10" s="60"/>
      <c r="S10" s="60"/>
      <c r="T10" s="60"/>
      <c r="U10" s="60"/>
      <c r="V10" s="60"/>
      <c r="W10" s="60"/>
      <c r="X10" s="60"/>
      <c r="Y10" s="60"/>
      <c r="Z10" s="60"/>
      <c r="AA10" s="60"/>
      <c r="AB10" s="60"/>
      <c r="AC10" s="199" t="str">
        <f>IF(OR(pivot_tables!B2="(All)",pivot_tables!B2="(Multiple Items)"),"Please choose only one month above to compare against budget","")</f>
        <v/>
      </c>
      <c r="AD10" s="199"/>
      <c r="AE10" s="199"/>
      <c r="AF10" s="199"/>
      <c r="AG10" s="199"/>
      <c r="AH10" s="199"/>
      <c r="AI10" s="60"/>
      <c r="AJ10" s="93"/>
      <c r="AK10" s="158"/>
      <c r="AL10" s="157"/>
      <c r="AM10" s="91"/>
      <c r="AN10" s="60"/>
      <c r="AO10" s="60"/>
      <c r="AP10" s="60"/>
      <c r="AQ10" s="60"/>
      <c r="AR10" s="60"/>
      <c r="AS10" s="60"/>
      <c r="AT10" s="60"/>
      <c r="AU10" s="60"/>
      <c r="AV10" s="60"/>
      <c r="AW10" s="60"/>
      <c r="AX10" s="60"/>
      <c r="AY10" s="60"/>
      <c r="AZ10" s="60"/>
      <c r="BA10" s="60"/>
      <c r="BB10" s="60"/>
      <c r="BC10" s="60"/>
      <c r="BD10" s="60"/>
      <c r="BE10" s="60"/>
      <c r="BF10" s="93"/>
      <c r="BG10" s="158"/>
      <c r="BH10" s="91"/>
      <c r="BI10" s="60"/>
      <c r="BJ10" s="107"/>
      <c r="BK10" s="117"/>
      <c r="BL10" s="108"/>
      <c r="BM10" s="108"/>
      <c r="BN10" s="108"/>
      <c r="BO10" s="60"/>
      <c r="BP10" s="60"/>
      <c r="BQ10" s="107"/>
      <c r="BR10" s="107"/>
      <c r="BS10" s="108"/>
      <c r="BT10" s="108"/>
      <c r="BU10" s="108"/>
      <c r="BV10" s="108"/>
      <c r="BW10" s="93"/>
      <c r="BX10" s="6"/>
      <c r="BY10" s="6"/>
    </row>
    <row r="11" spans="1:77" ht="15" customHeight="1" x14ac:dyDescent="0.3">
      <c r="A11" s="6"/>
      <c r="B11" s="21"/>
      <c r="C11" s="196" t="str">
        <f>IF(ISBLANK(INDEX(I_BankAccounts,1,1)),"",INDEX(I_BankAccounts,1,1))</f>
        <v/>
      </c>
      <c r="D11" s="196"/>
      <c r="E11" s="185" t="str">
        <f>IF(LEN(C11)=0,"",SUMIF(INDEX(I_BankAccounts,,1),Report!C11,INDEX(I_BankAccounts,,2))+SUMIFS(Tbl_Transactions[Amount],Tbl_Transactions[Account],Report!C11,Tbl_Transactions[Type],"Income")-SUMIFS(Tbl_Transactions[Amount],Tbl_Transactions[Account],Report!C11,Tbl_Transactions[Type],"Expense")+SUMIFS(Tbl_Transactions[Amount],Tbl_Transactions[Account],Report!C11,Tbl_Transactions[Type],"Transfer"))</f>
        <v/>
      </c>
      <c r="F11" s="118"/>
      <c r="G11" s="119"/>
      <c r="H11" s="119"/>
      <c r="I11" s="119"/>
      <c r="J11" s="196" t="str">
        <f>IF(ISBLANK(INDEX(I_CreditAccounts,1,1)),"",INDEX(I_CreditAccounts,1,1))</f>
        <v/>
      </c>
      <c r="K11" s="196"/>
      <c r="L11" s="185" t="str">
        <f>IF(LEN(J11)=0,"",SUMIF(INDEX(I_CreditAccounts,,1),J11,INDEX(I_CreditAccounts,,2))+SUMIFS(Tbl_Transactions[Amount],Tbl_Transactions[Account],J11,Tbl_Transactions[Type],"Income")-SUMIFS(Tbl_Transactions[Amount],Tbl_Transactions[Account],J11,Tbl_Transactions[Type],"Expense")+SUMIFS(Tbl_Transactions[Amount],Tbl_Transactions[Account],J11,Tbl_Transactions[Type],"Transfer"))</f>
        <v/>
      </c>
      <c r="M11" s="23"/>
      <c r="N11" s="19"/>
      <c r="O11" s="19"/>
      <c r="P11" s="91"/>
      <c r="Q11" s="60"/>
      <c r="R11" s="60"/>
      <c r="S11" s="60"/>
      <c r="T11" s="60"/>
      <c r="U11" s="60"/>
      <c r="V11" s="60"/>
      <c r="W11" s="60"/>
      <c r="X11" s="60"/>
      <c r="Y11" s="60"/>
      <c r="Z11" s="60"/>
      <c r="AA11" s="60"/>
      <c r="AB11" s="60"/>
      <c r="AC11" s="200" t="s">
        <v>4</v>
      </c>
      <c r="AD11" s="201"/>
      <c r="AE11" s="120" t="s">
        <v>8</v>
      </c>
      <c r="AF11" s="120" t="s">
        <v>15</v>
      </c>
      <c r="AG11" s="201" t="s">
        <v>76</v>
      </c>
      <c r="AH11" s="204"/>
      <c r="AI11" s="60"/>
      <c r="AJ11" s="93"/>
      <c r="AK11" s="158"/>
      <c r="AL11" s="157"/>
      <c r="AM11" s="91"/>
      <c r="AN11" s="60"/>
      <c r="AO11" s="60"/>
      <c r="AP11" s="60"/>
      <c r="AQ11" s="60"/>
      <c r="AR11" s="60"/>
      <c r="AS11" s="60"/>
      <c r="AT11" s="60"/>
      <c r="AU11" s="60"/>
      <c r="AV11" s="60"/>
      <c r="AW11" s="60"/>
      <c r="AX11" s="60"/>
      <c r="AY11" s="60"/>
      <c r="AZ11" s="60"/>
      <c r="BA11" s="60"/>
      <c r="BB11" s="60"/>
      <c r="BC11" s="60"/>
      <c r="BD11" s="60"/>
      <c r="BE11" s="60"/>
      <c r="BF11" s="93"/>
      <c r="BG11" s="158"/>
      <c r="BH11" s="91"/>
      <c r="BI11" s="60"/>
      <c r="BJ11" s="107"/>
      <c r="BK11" s="117"/>
      <c r="BL11" s="108"/>
      <c r="BM11" s="108"/>
      <c r="BN11" s="108"/>
      <c r="BO11" s="60"/>
      <c r="BP11" s="60"/>
      <c r="BQ11" s="107"/>
      <c r="BR11" s="117"/>
      <c r="BS11" s="108"/>
      <c r="BT11" s="108"/>
      <c r="BU11" s="108"/>
      <c r="BV11" s="108"/>
      <c r="BW11" s="93"/>
      <c r="BX11" s="6"/>
      <c r="BY11" s="6"/>
    </row>
    <row r="12" spans="1:77" ht="18.75" x14ac:dyDescent="0.3">
      <c r="A12" s="6"/>
      <c r="B12" s="21"/>
      <c r="C12" s="196"/>
      <c r="D12" s="196"/>
      <c r="E12" s="185"/>
      <c r="F12" s="119"/>
      <c r="G12" s="119"/>
      <c r="H12" s="119"/>
      <c r="I12" s="119"/>
      <c r="J12" s="196"/>
      <c r="K12" s="196"/>
      <c r="L12" s="185"/>
      <c r="M12" s="23"/>
      <c r="N12" s="19"/>
      <c r="O12" s="19"/>
      <c r="P12" s="91"/>
      <c r="Q12" s="60"/>
      <c r="R12" s="60"/>
      <c r="S12" s="60"/>
      <c r="T12" s="60"/>
      <c r="U12" s="60"/>
      <c r="V12" s="60"/>
      <c r="W12" s="60"/>
      <c r="X12" s="60"/>
      <c r="Y12" s="60"/>
      <c r="Z12" s="60"/>
      <c r="AA12" s="60"/>
      <c r="AB12" s="60"/>
      <c r="AC12" s="202" t="str">
        <f t="shared" ref="AC12:AC21" si="0">IF(ISBLANK(INDEX(CategoriesBudget,ROW(AC12)-ROW($AC$11),1)),"",INDEX(CategoriesBudget,ROW(AC12)-ROW($AC$11),1))</f>
        <v/>
      </c>
      <c r="AD12" s="203"/>
      <c r="AE12" s="121" t="str">
        <f t="shared" ref="AE12:AE21" si="1">IF(ISBLANK(INDEX(CategoriesBudget,ROW(AC12)-ROW($AC$11),2)),"",INDEX(CategoriesBudget,ROW(AC12)-ROW($AC$11),2))</f>
        <v/>
      </c>
      <c r="AF12" s="121">
        <f>IF(OR(pivot_tables!$B$2="(All)",pivot_tables!$B$2="(Multiple Items)"),"",IFERROR(GETPIVOTDATA("Amount",pivot_tables!$A$4,"Category",Report!$AC12),0))</f>
        <v>0</v>
      </c>
      <c r="AG12" s="205" t="str">
        <f>IFERROR(AE12-AF12,"")</f>
        <v/>
      </c>
      <c r="AH12" s="206"/>
      <c r="AI12" s="60"/>
      <c r="AJ12" s="93"/>
      <c r="AK12" s="158"/>
      <c r="AL12" s="157"/>
      <c r="AM12" s="91"/>
      <c r="AN12" s="60"/>
      <c r="AO12" s="60"/>
      <c r="AP12" s="60"/>
      <c r="AQ12" s="60"/>
      <c r="AR12" s="60"/>
      <c r="AS12" s="60"/>
      <c r="AT12" s="60"/>
      <c r="AU12" s="60"/>
      <c r="AV12" s="60"/>
      <c r="AW12" s="60"/>
      <c r="AX12" s="60"/>
      <c r="AY12" s="60"/>
      <c r="AZ12" s="60"/>
      <c r="BA12" s="60"/>
      <c r="BB12" s="60"/>
      <c r="BC12" s="60"/>
      <c r="BD12" s="60"/>
      <c r="BE12" s="60"/>
      <c r="BF12" s="93"/>
      <c r="BG12" s="158"/>
      <c r="BH12" s="91"/>
      <c r="BI12" s="19"/>
      <c r="BJ12" s="107"/>
      <c r="BK12" s="117"/>
      <c r="BL12" s="108"/>
      <c r="BM12" s="108"/>
      <c r="BN12" s="108"/>
      <c r="BO12" s="60"/>
      <c r="BP12" s="60"/>
      <c r="BQ12" s="107"/>
      <c r="BR12" s="117"/>
      <c r="BS12" s="108"/>
      <c r="BT12" s="108"/>
      <c r="BU12" s="108"/>
      <c r="BV12" s="108"/>
      <c r="BW12" s="93"/>
      <c r="BX12" s="6"/>
      <c r="BY12" s="6"/>
    </row>
    <row r="13" spans="1:77" ht="15" customHeight="1" x14ac:dyDescent="0.3">
      <c r="A13" s="6"/>
      <c r="B13" s="21"/>
      <c r="C13" s="196" t="str">
        <f>IF(ISBLANK(INDEX(I_BankAccounts,2,1)),"",INDEX(I_BankAccounts,2,1))</f>
        <v/>
      </c>
      <c r="D13" s="196"/>
      <c r="E13" s="185" t="str">
        <f>IF(LEN(C13)=0,"",SUMIF(INDEX(I_BankAccounts,,1),Report!C13,INDEX(I_BankAccounts,,2))+SUMIFS(Tbl_Transactions[Amount],Tbl_Transactions[Account],Report!C13,Tbl_Transactions[Type],"Income")-SUMIFS(Tbl_Transactions[Amount],Tbl_Transactions[Account],Report!C13,Tbl_Transactions[Type],"Expense")+SUMIFS(Tbl_Transactions[Amount],Tbl_Transactions[Account],Report!C13,Tbl_Transactions[Type],"Transfer"))</f>
        <v/>
      </c>
      <c r="F13" s="122"/>
      <c r="G13" s="122"/>
      <c r="H13" s="122"/>
      <c r="I13" s="122"/>
      <c r="J13" s="196" t="str">
        <f>IF(ISBLANK(INDEX(I_CreditAccounts,2,1)),"",INDEX(I_CreditAccounts,2,1))</f>
        <v/>
      </c>
      <c r="K13" s="196"/>
      <c r="L13" s="185" t="str">
        <f>IF(LEN(J13)=0,"",SUMIF(INDEX(I_CreditAccounts,,1),J13,INDEX(I_CreditAccounts,,2))+SUMIFS(Tbl_Transactions[Amount],Tbl_Transactions[Account],J13,Tbl_Transactions[Type],"Income")-SUMIFS(Tbl_Transactions[Amount],Tbl_Transactions[Account],J13,Tbl_Transactions[Type],"Expense")+SUMIFS(Tbl_Transactions[Amount],Tbl_Transactions[Account],J13,Tbl_Transactions[Type],"Transfer"))</f>
        <v/>
      </c>
      <c r="M13" s="23"/>
      <c r="N13" s="19"/>
      <c r="O13" s="19"/>
      <c r="P13" s="91"/>
      <c r="Q13" s="60"/>
      <c r="R13" s="60"/>
      <c r="S13" s="60"/>
      <c r="T13" s="60"/>
      <c r="U13" s="60"/>
      <c r="V13" s="60"/>
      <c r="W13" s="60"/>
      <c r="X13" s="60"/>
      <c r="Y13" s="60"/>
      <c r="Z13" s="60"/>
      <c r="AA13" s="60"/>
      <c r="AB13" s="60"/>
      <c r="AC13" s="202" t="str">
        <f t="shared" si="0"/>
        <v/>
      </c>
      <c r="AD13" s="203"/>
      <c r="AE13" s="121" t="str">
        <f t="shared" si="1"/>
        <v/>
      </c>
      <c r="AF13" s="121">
        <f>IF(OR(pivot_tables!$B$2="(All)",pivot_tables!$B$2="(Multiple Items)"),"",IFERROR(GETPIVOTDATA("Amount",pivot_tables!$A$4,"Category",Report!$AC13),0))</f>
        <v>0</v>
      </c>
      <c r="AG13" s="205" t="str">
        <f t="shared" ref="AG13:AG21" si="2">IFERROR(AE13-AF13,"")</f>
        <v/>
      </c>
      <c r="AH13" s="206"/>
      <c r="AI13" s="60"/>
      <c r="AJ13" s="93"/>
      <c r="AK13" s="158"/>
      <c r="AL13" s="157"/>
      <c r="AM13" s="91"/>
      <c r="AN13" s="60"/>
      <c r="AO13" s="60"/>
      <c r="AP13" s="60"/>
      <c r="AQ13" s="60"/>
      <c r="AR13" s="60"/>
      <c r="AS13" s="60"/>
      <c r="AT13" s="60"/>
      <c r="AU13" s="60"/>
      <c r="AV13" s="60"/>
      <c r="AW13" s="60"/>
      <c r="AX13" s="60"/>
      <c r="AY13" s="60"/>
      <c r="AZ13" s="60"/>
      <c r="BA13" s="60"/>
      <c r="BB13" s="60"/>
      <c r="BC13" s="60"/>
      <c r="BD13" s="60"/>
      <c r="BE13" s="60"/>
      <c r="BF13" s="93"/>
      <c r="BG13" s="158"/>
      <c r="BH13" s="91"/>
      <c r="BI13" s="19"/>
      <c r="BJ13" s="107"/>
      <c r="BK13" s="117"/>
      <c r="BL13" s="108"/>
      <c r="BM13" s="108"/>
      <c r="BN13" s="108"/>
      <c r="BO13" s="60"/>
      <c r="BP13" s="60"/>
      <c r="BQ13" s="107"/>
      <c r="BR13" s="117"/>
      <c r="BS13" s="108"/>
      <c r="BT13" s="108"/>
      <c r="BU13" s="108"/>
      <c r="BV13" s="108"/>
      <c r="BW13" s="93"/>
      <c r="BX13" s="6"/>
      <c r="BY13" s="6"/>
    </row>
    <row r="14" spans="1:77" ht="18.75" customHeight="1" x14ac:dyDescent="0.3">
      <c r="A14" s="6"/>
      <c r="B14" s="21"/>
      <c r="C14" s="196"/>
      <c r="D14" s="196"/>
      <c r="E14" s="185"/>
      <c r="F14" s="119"/>
      <c r="G14" s="119"/>
      <c r="H14" s="119"/>
      <c r="I14" s="119"/>
      <c r="J14" s="196"/>
      <c r="K14" s="196"/>
      <c r="L14" s="185"/>
      <c r="M14" s="23"/>
      <c r="N14" s="19"/>
      <c r="O14" s="19"/>
      <c r="P14" s="91"/>
      <c r="Q14" s="60"/>
      <c r="R14" s="60"/>
      <c r="S14" s="60"/>
      <c r="T14" s="60"/>
      <c r="U14" s="60"/>
      <c r="V14" s="60"/>
      <c r="W14" s="60"/>
      <c r="X14" s="60"/>
      <c r="Y14" s="60"/>
      <c r="Z14" s="60"/>
      <c r="AA14" s="60"/>
      <c r="AB14" s="60"/>
      <c r="AC14" s="202" t="str">
        <f t="shared" si="0"/>
        <v/>
      </c>
      <c r="AD14" s="203"/>
      <c r="AE14" s="121" t="str">
        <f t="shared" si="1"/>
        <v/>
      </c>
      <c r="AF14" s="121">
        <f>IF(OR(pivot_tables!$B$2="(All)",pivot_tables!$B$2="(Multiple Items)"),"",IFERROR(GETPIVOTDATA("Amount",pivot_tables!$A$4,"Category",Report!$AC14),0))</f>
        <v>0</v>
      </c>
      <c r="AG14" s="205" t="str">
        <f t="shared" si="2"/>
        <v/>
      </c>
      <c r="AH14" s="206"/>
      <c r="AI14" s="60"/>
      <c r="AJ14" s="93"/>
      <c r="AK14" s="158"/>
      <c r="AL14" s="157"/>
      <c r="AM14" s="91"/>
      <c r="AN14" s="60"/>
      <c r="AO14" s="60"/>
      <c r="AP14" s="60"/>
      <c r="AQ14" s="60"/>
      <c r="AR14" s="60"/>
      <c r="AS14" s="60"/>
      <c r="AT14" s="60"/>
      <c r="AU14" s="60"/>
      <c r="AV14" s="60"/>
      <c r="AW14" s="60"/>
      <c r="AX14" s="60"/>
      <c r="AY14" s="60"/>
      <c r="AZ14" s="60"/>
      <c r="BA14" s="60"/>
      <c r="BB14" s="60"/>
      <c r="BC14" s="60"/>
      <c r="BD14" s="60"/>
      <c r="BE14" s="60"/>
      <c r="BF14" s="93"/>
      <c r="BG14" s="158"/>
      <c r="BH14" s="91"/>
      <c r="BI14" s="60"/>
      <c r="BJ14" s="107"/>
      <c r="BK14" s="117"/>
      <c r="BL14" s="108"/>
      <c r="BM14" s="108"/>
      <c r="BN14" s="108"/>
      <c r="BO14" s="60"/>
      <c r="BP14" s="60"/>
      <c r="BQ14" s="107"/>
      <c r="BR14" s="117"/>
      <c r="BS14" s="108"/>
      <c r="BT14" s="108"/>
      <c r="BU14" s="108"/>
      <c r="BV14" s="108"/>
      <c r="BW14" s="93"/>
      <c r="BX14" s="6"/>
      <c r="BY14" s="6"/>
    </row>
    <row r="15" spans="1:77" ht="18.75" x14ac:dyDescent="0.3">
      <c r="A15" s="6"/>
      <c r="B15" s="21"/>
      <c r="C15" s="196" t="str">
        <f>IF(ISBLANK(INDEX(I_BankAccounts,3,1)),"",INDEX(I_BankAccounts,3,1))</f>
        <v/>
      </c>
      <c r="D15" s="196"/>
      <c r="E15" s="185" t="str">
        <f>IF(LEN(C15)=0,"",SUMIF(INDEX(I_BankAccounts,,1),Report!C15,INDEX(I_BankAccounts,,2))+SUMIFS(Tbl_Transactions[Amount],Tbl_Transactions[Account],Report!C15,Tbl_Transactions[Type],"Income")-SUMIFS(Tbl_Transactions[Amount],Tbl_Transactions[Account],Report!C15,Tbl_Transactions[Type],"Expense")+SUMIFS(Tbl_Transactions[Amount],Tbl_Transactions[Account],Report!C15,Tbl_Transactions[Type],"Transfer"))</f>
        <v/>
      </c>
      <c r="F15" s="123"/>
      <c r="G15" s="119"/>
      <c r="H15" s="119"/>
      <c r="I15" s="119"/>
      <c r="J15" s="196" t="str">
        <f>IF(ISBLANK(INDEX(I_CreditAccounts,3,1)),"",INDEX(I_CreditAccounts,3,1))</f>
        <v/>
      </c>
      <c r="K15" s="196"/>
      <c r="L15" s="185" t="str">
        <f>IF(LEN(J15)=0,"",SUMIF(INDEX(I_CreditAccounts,,1),J15,INDEX(I_CreditAccounts,,2))+SUMIFS(Tbl_Transactions[Amount],Tbl_Transactions[Account],J15,Tbl_Transactions[Type],"Income")-SUMIFS(Tbl_Transactions[Amount],Tbl_Transactions[Account],J15,Tbl_Transactions[Type],"Expense")+SUMIFS(Tbl_Transactions[Amount],Tbl_Transactions[Account],J15,Tbl_Transactions[Type],"Transfer"))</f>
        <v/>
      </c>
      <c r="M15" s="23"/>
      <c r="N15" s="19"/>
      <c r="O15" s="19"/>
      <c r="P15" s="91"/>
      <c r="Q15" s="60"/>
      <c r="R15" s="60"/>
      <c r="S15" s="60"/>
      <c r="T15" s="60"/>
      <c r="U15" s="60"/>
      <c r="V15" s="60"/>
      <c r="W15" s="60"/>
      <c r="X15" s="60"/>
      <c r="Y15" s="60"/>
      <c r="Z15" s="60"/>
      <c r="AA15" s="60"/>
      <c r="AB15" s="60"/>
      <c r="AC15" s="202" t="str">
        <f t="shared" si="0"/>
        <v/>
      </c>
      <c r="AD15" s="203"/>
      <c r="AE15" s="121" t="str">
        <f t="shared" si="1"/>
        <v/>
      </c>
      <c r="AF15" s="121">
        <f>IF(OR(pivot_tables!$B$2="(All)",pivot_tables!$B$2="(Multiple Items)"),"",IFERROR(GETPIVOTDATA("Amount",pivot_tables!$A$4,"Category",Report!$AC15),0))</f>
        <v>0</v>
      </c>
      <c r="AG15" s="205" t="str">
        <f t="shared" si="2"/>
        <v/>
      </c>
      <c r="AH15" s="206"/>
      <c r="AI15" s="60"/>
      <c r="AJ15" s="93"/>
      <c r="AK15" s="158"/>
      <c r="AL15" s="157"/>
      <c r="AM15" s="91"/>
      <c r="AN15" s="60"/>
      <c r="AO15" s="60"/>
      <c r="AP15" s="60"/>
      <c r="AQ15" s="60"/>
      <c r="AR15" s="60"/>
      <c r="AS15" s="60"/>
      <c r="AT15" s="60"/>
      <c r="AU15" s="60"/>
      <c r="AV15" s="60"/>
      <c r="AW15" s="60"/>
      <c r="AX15" s="60"/>
      <c r="AY15" s="60"/>
      <c r="AZ15" s="60"/>
      <c r="BA15" s="60"/>
      <c r="BB15" s="60"/>
      <c r="BC15" s="60"/>
      <c r="BD15" s="60"/>
      <c r="BE15" s="60"/>
      <c r="BF15" s="93"/>
      <c r="BG15" s="158"/>
      <c r="BH15" s="91"/>
      <c r="BI15" s="19"/>
      <c r="BJ15" s="107"/>
      <c r="BK15" s="19"/>
      <c r="BL15" s="108"/>
      <c r="BM15" s="19"/>
      <c r="BN15" s="108"/>
      <c r="BO15" s="60"/>
      <c r="BP15" s="60"/>
      <c r="BQ15" s="107"/>
      <c r="BR15" s="117"/>
      <c r="BS15" s="108"/>
      <c r="BT15" s="108"/>
      <c r="BU15" s="108"/>
      <c r="BV15" s="108"/>
      <c r="BW15" s="93"/>
      <c r="BX15" s="6"/>
      <c r="BY15" s="6"/>
    </row>
    <row r="16" spans="1:77" ht="18.75" customHeight="1" x14ac:dyDescent="0.3">
      <c r="A16" s="6"/>
      <c r="B16" s="21"/>
      <c r="C16" s="196"/>
      <c r="D16" s="196"/>
      <c r="E16" s="185"/>
      <c r="F16" s="123"/>
      <c r="G16" s="119"/>
      <c r="H16" s="119"/>
      <c r="I16" s="119"/>
      <c r="J16" s="196"/>
      <c r="K16" s="196"/>
      <c r="L16" s="185"/>
      <c r="M16" s="23"/>
      <c r="N16" s="19"/>
      <c r="O16" s="19"/>
      <c r="P16" s="91"/>
      <c r="Q16" s="60"/>
      <c r="R16" s="60"/>
      <c r="S16" s="60"/>
      <c r="T16" s="60"/>
      <c r="U16" s="60"/>
      <c r="V16" s="60"/>
      <c r="W16" s="60"/>
      <c r="X16" s="60"/>
      <c r="Y16" s="60"/>
      <c r="Z16" s="60"/>
      <c r="AA16" s="60"/>
      <c r="AB16" s="60"/>
      <c r="AC16" s="202" t="str">
        <f t="shared" si="0"/>
        <v/>
      </c>
      <c r="AD16" s="203"/>
      <c r="AE16" s="121" t="str">
        <f t="shared" si="1"/>
        <v/>
      </c>
      <c r="AF16" s="121">
        <f>IF(OR(pivot_tables!$B$2="(All)",pivot_tables!$B$2="(Multiple Items)"),"",IFERROR(GETPIVOTDATA("Amount",pivot_tables!$A$4,"Category",Report!$AC16),0))</f>
        <v>0</v>
      </c>
      <c r="AG16" s="205" t="str">
        <f t="shared" si="2"/>
        <v/>
      </c>
      <c r="AH16" s="206"/>
      <c r="AI16" s="60"/>
      <c r="AJ16" s="93"/>
      <c r="AK16" s="158"/>
      <c r="AL16" s="157"/>
      <c r="AM16" s="91"/>
      <c r="AN16" s="60"/>
      <c r="AO16" s="60"/>
      <c r="AP16" s="60"/>
      <c r="AQ16" s="60"/>
      <c r="AR16" s="60"/>
      <c r="AS16" s="60"/>
      <c r="AT16" s="60"/>
      <c r="AU16" s="60"/>
      <c r="AV16" s="60"/>
      <c r="AW16" s="60"/>
      <c r="AX16" s="60"/>
      <c r="AY16" s="60"/>
      <c r="AZ16" s="60"/>
      <c r="BA16" s="60"/>
      <c r="BB16" s="60"/>
      <c r="BC16" s="60"/>
      <c r="BD16" s="60"/>
      <c r="BE16" s="60"/>
      <c r="BF16" s="93"/>
      <c r="BG16" s="158"/>
      <c r="BH16" s="91"/>
      <c r="BI16" s="97" t="s">
        <v>21</v>
      </c>
      <c r="BJ16" s="107"/>
      <c r="BK16" s="19"/>
      <c r="BL16" s="108"/>
      <c r="BM16" s="108"/>
      <c r="BN16" s="108"/>
      <c r="BO16" s="60"/>
      <c r="BP16" s="60"/>
      <c r="BQ16" s="107"/>
      <c r="BR16" s="117"/>
      <c r="BS16" s="108"/>
      <c r="BT16" s="108"/>
      <c r="BU16" s="108"/>
      <c r="BV16" s="108"/>
      <c r="BW16" s="93"/>
      <c r="BX16" s="6"/>
      <c r="BY16" s="6"/>
    </row>
    <row r="17" spans="1:77" ht="15" customHeight="1" x14ac:dyDescent="0.3">
      <c r="A17" s="6"/>
      <c r="B17" s="21"/>
      <c r="C17" s="196" t="str">
        <f>IF(ISBLANK(INDEX(I_BankAccounts,4,1)),"",INDEX(I_BankAccounts,4,1))</f>
        <v/>
      </c>
      <c r="D17" s="196"/>
      <c r="E17" s="185" t="str">
        <f>IF(LEN(C17)=0,"",SUMIF(INDEX(I_BankAccounts,,1),Report!C17,INDEX(I_BankAccounts,,2))+SUMIFS(Tbl_Transactions[Amount],Tbl_Transactions[Account],Report!C17,Tbl_Transactions[Type],"Income")-SUMIFS(Tbl_Transactions[Amount],Tbl_Transactions[Account],Report!C17,Tbl_Transactions[Type],"Expense")+SUMIFS(Tbl_Transactions[Amount],Tbl_Transactions[Account],Report!C17,Tbl_Transactions[Type],"Transfer"))</f>
        <v/>
      </c>
      <c r="F17" s="123"/>
      <c r="G17" s="119"/>
      <c r="H17" s="119"/>
      <c r="I17" s="119"/>
      <c r="J17" s="196" t="str">
        <f>IF(ISBLANK(INDEX(I_CreditAccounts,4,1)),"",INDEX(I_CreditAccounts,4,1))</f>
        <v/>
      </c>
      <c r="K17" s="196"/>
      <c r="L17" s="185" t="str">
        <f>IF(LEN(J17)=0,"",SUMIF(INDEX(I_CreditAccounts,,1),J17,INDEX(I_CreditAccounts,,2))+SUMIFS(Tbl_Transactions[Amount],Tbl_Transactions[Account],J17,Tbl_Transactions[Type],"Income")-SUMIFS(Tbl_Transactions[Amount],Tbl_Transactions[Account],J17,Tbl_Transactions[Type],"Expense")+SUMIFS(Tbl_Transactions[Amount],Tbl_Transactions[Account],J17,Tbl_Transactions[Type],"Transfer"))</f>
        <v/>
      </c>
      <c r="M17" s="23"/>
      <c r="N17" s="19"/>
      <c r="O17" s="19"/>
      <c r="P17" s="91"/>
      <c r="Q17" s="60"/>
      <c r="R17" s="60"/>
      <c r="S17" s="60"/>
      <c r="T17" s="60"/>
      <c r="U17" s="60"/>
      <c r="V17" s="60"/>
      <c r="W17" s="60"/>
      <c r="X17" s="60"/>
      <c r="Y17" s="60"/>
      <c r="Z17" s="60"/>
      <c r="AA17" s="60"/>
      <c r="AB17" s="60"/>
      <c r="AC17" s="202" t="str">
        <f t="shared" si="0"/>
        <v/>
      </c>
      <c r="AD17" s="203"/>
      <c r="AE17" s="121" t="str">
        <f t="shared" si="1"/>
        <v/>
      </c>
      <c r="AF17" s="121">
        <f>IF(OR(pivot_tables!$B$2="(All)",pivot_tables!$B$2="(Multiple Items)"),"",IFERROR(GETPIVOTDATA("Amount",pivot_tables!$A$4,"Category",Report!$AC17),0))</f>
        <v>0</v>
      </c>
      <c r="AG17" s="205" t="str">
        <f t="shared" si="2"/>
        <v/>
      </c>
      <c r="AH17" s="206"/>
      <c r="AI17" s="60"/>
      <c r="AJ17" s="93"/>
      <c r="AK17" s="158"/>
      <c r="AL17" s="157"/>
      <c r="AM17" s="91"/>
      <c r="AN17" s="60"/>
      <c r="AO17" s="60"/>
      <c r="AP17" s="60"/>
      <c r="AQ17" s="60"/>
      <c r="AR17" s="60"/>
      <c r="AS17" s="60"/>
      <c r="AT17" s="60"/>
      <c r="AU17" s="60"/>
      <c r="AV17" s="60"/>
      <c r="AW17" s="60"/>
      <c r="AX17" s="60"/>
      <c r="AY17" s="60"/>
      <c r="AZ17" s="60"/>
      <c r="BA17" s="60"/>
      <c r="BB17" s="60"/>
      <c r="BC17" s="60"/>
      <c r="BD17" s="60"/>
      <c r="BE17" s="60"/>
      <c r="BF17" s="93"/>
      <c r="BG17" s="158"/>
      <c r="BH17" s="91"/>
      <c r="BI17" s="60"/>
      <c r="BJ17" s="107"/>
      <c r="BK17" s="19"/>
      <c r="BL17" s="108"/>
      <c r="BM17" s="108"/>
      <c r="BN17" s="108"/>
      <c r="BO17" s="60"/>
      <c r="BP17" s="60"/>
      <c r="BQ17" s="107"/>
      <c r="BR17" s="117"/>
      <c r="BS17" s="108"/>
      <c r="BT17" s="108"/>
      <c r="BU17" s="108"/>
      <c r="BV17" s="108"/>
      <c r="BW17" s="93"/>
      <c r="BX17" s="6"/>
      <c r="BY17" s="6"/>
    </row>
    <row r="18" spans="1:77" ht="15" customHeight="1" x14ac:dyDescent="0.3">
      <c r="A18" s="6"/>
      <c r="B18" s="21"/>
      <c r="C18" s="196"/>
      <c r="D18" s="196"/>
      <c r="E18" s="185"/>
      <c r="F18" s="123"/>
      <c r="G18" s="119"/>
      <c r="H18" s="119"/>
      <c r="I18" s="119"/>
      <c r="J18" s="196"/>
      <c r="K18" s="196"/>
      <c r="L18" s="185"/>
      <c r="M18" s="23"/>
      <c r="N18" s="19"/>
      <c r="O18" s="19"/>
      <c r="P18" s="91"/>
      <c r="Q18" s="60"/>
      <c r="R18" s="60"/>
      <c r="S18" s="60"/>
      <c r="T18" s="60"/>
      <c r="U18" s="60"/>
      <c r="V18" s="60"/>
      <c r="W18" s="60"/>
      <c r="X18" s="60"/>
      <c r="Y18" s="60"/>
      <c r="Z18" s="60"/>
      <c r="AA18" s="60"/>
      <c r="AB18" s="60"/>
      <c r="AC18" s="202" t="str">
        <f t="shared" si="0"/>
        <v/>
      </c>
      <c r="AD18" s="203"/>
      <c r="AE18" s="121" t="str">
        <f t="shared" si="1"/>
        <v/>
      </c>
      <c r="AF18" s="121">
        <f>IF(OR(pivot_tables!$B$2="(All)",pivot_tables!$B$2="(Multiple Items)"),"",IFERROR(GETPIVOTDATA("Amount",pivot_tables!$A$4,"Category",Report!$AC18),0))</f>
        <v>0</v>
      </c>
      <c r="AG18" s="205" t="str">
        <f t="shared" si="2"/>
        <v/>
      </c>
      <c r="AH18" s="206"/>
      <c r="AI18" s="60"/>
      <c r="AJ18" s="93"/>
      <c r="AK18" s="158"/>
      <c r="AL18" s="157"/>
      <c r="AM18" s="91"/>
      <c r="AN18" s="60"/>
      <c r="AO18" s="60"/>
      <c r="AP18" s="60"/>
      <c r="AQ18" s="60"/>
      <c r="AR18" s="60"/>
      <c r="AS18" s="60"/>
      <c r="AT18" s="60"/>
      <c r="AU18" s="60"/>
      <c r="AV18" s="60"/>
      <c r="AW18" s="60"/>
      <c r="AX18" s="60"/>
      <c r="AY18" s="60"/>
      <c r="AZ18" s="60"/>
      <c r="BA18" s="60"/>
      <c r="BB18" s="60"/>
      <c r="BC18" s="60"/>
      <c r="BD18" s="60"/>
      <c r="BE18" s="60"/>
      <c r="BF18" s="93"/>
      <c r="BG18" s="158"/>
      <c r="BH18" s="21"/>
      <c r="BI18" s="22"/>
      <c r="BJ18" s="124"/>
      <c r="BK18" s="125"/>
      <c r="BL18" s="126"/>
      <c r="BM18" s="126"/>
      <c r="BN18" s="126"/>
      <c r="BO18" s="22"/>
      <c r="BP18" s="22"/>
      <c r="BQ18" s="124"/>
      <c r="BR18" s="125"/>
      <c r="BS18" s="126"/>
      <c r="BT18" s="126"/>
      <c r="BU18" s="126"/>
      <c r="BV18" s="126"/>
      <c r="BW18" s="23"/>
      <c r="BX18" s="6"/>
      <c r="BY18" s="6"/>
    </row>
    <row r="19" spans="1:77" ht="15" customHeight="1" x14ac:dyDescent="0.3">
      <c r="A19" s="6"/>
      <c r="B19" s="21"/>
      <c r="C19" s="196" t="str">
        <f>IF(ISBLANK(INDEX(I_BankAccounts,5,1)),"",INDEX(I_BankAccounts,5,1))</f>
        <v/>
      </c>
      <c r="D19" s="196"/>
      <c r="E19" s="185" t="str">
        <f>IF(LEN(C19)=0,"",SUMIF(INDEX(I_BankAccounts,,1),Report!C19,INDEX(I_BankAccounts,,2))+SUMIFS(Tbl_Transactions[Amount],Tbl_Transactions[Account],Report!C19,Tbl_Transactions[Type],"Income")-SUMIFS(Tbl_Transactions[Amount],Tbl_Transactions[Account],Report!C19,Tbl_Transactions[Type],"Expense")+SUMIFS(Tbl_Transactions[Amount],Tbl_Transactions[Account],Report!C19,Tbl_Transactions[Type],"Transfer"))</f>
        <v/>
      </c>
      <c r="F19" s="123"/>
      <c r="G19" s="119"/>
      <c r="H19" s="119"/>
      <c r="I19" s="119"/>
      <c r="J19" s="196" t="str">
        <f>IF(ISBLANK(INDEX(I_CreditAccounts,5,1)),"",INDEX(I_CreditAccounts,5,1))</f>
        <v/>
      </c>
      <c r="K19" s="196"/>
      <c r="L19" s="185" t="str">
        <f>IF(LEN(J19)=0,"",SUMIF(INDEX(I_CreditAccounts,,1),J19,INDEX(I_CreditAccounts,,2))+SUMIFS(Tbl_Transactions[Amount],Tbl_Transactions[Account],J19,Tbl_Transactions[Type],"Income")-SUMIFS(Tbl_Transactions[Amount],Tbl_Transactions[Account],J19,Tbl_Transactions[Type],"Expense")+SUMIFS(Tbl_Transactions[Amount],Tbl_Transactions[Account],J19,Tbl_Transactions[Type],"Transfer"))</f>
        <v/>
      </c>
      <c r="M19" s="23"/>
      <c r="N19" s="19"/>
      <c r="O19" s="19"/>
      <c r="P19" s="91"/>
      <c r="Q19" s="60"/>
      <c r="R19" s="60"/>
      <c r="S19" s="60"/>
      <c r="T19" s="60"/>
      <c r="U19" s="60"/>
      <c r="V19" s="60"/>
      <c r="W19" s="60"/>
      <c r="X19" s="60"/>
      <c r="Y19" s="60"/>
      <c r="Z19" s="60"/>
      <c r="AA19" s="60"/>
      <c r="AB19" s="60"/>
      <c r="AC19" s="202" t="str">
        <f t="shared" si="0"/>
        <v/>
      </c>
      <c r="AD19" s="203"/>
      <c r="AE19" s="121" t="str">
        <f t="shared" si="1"/>
        <v/>
      </c>
      <c r="AF19" s="121">
        <f>IF(OR(pivot_tables!$B$2="(All)",pivot_tables!$B$2="(Multiple Items)"),"",IFERROR(GETPIVOTDATA("Amount",pivot_tables!$A$4,"Category",Report!$AC19),0))</f>
        <v>0</v>
      </c>
      <c r="AG19" s="205" t="str">
        <f t="shared" si="2"/>
        <v/>
      </c>
      <c r="AH19" s="206"/>
      <c r="AI19" s="60"/>
      <c r="AJ19" s="93"/>
      <c r="AK19" s="158"/>
      <c r="AL19" s="157"/>
      <c r="AM19" s="91"/>
      <c r="AN19" s="60"/>
      <c r="AO19" s="60"/>
      <c r="AP19" s="60"/>
      <c r="AQ19" s="60"/>
      <c r="AR19" s="60"/>
      <c r="AS19" s="60"/>
      <c r="AT19" s="60"/>
      <c r="AU19" s="60"/>
      <c r="AV19" s="60"/>
      <c r="AW19" s="60"/>
      <c r="AX19" s="60"/>
      <c r="AY19" s="60"/>
      <c r="AZ19" s="60"/>
      <c r="BA19" s="60"/>
      <c r="BB19" s="60"/>
      <c r="BC19" s="60"/>
      <c r="BD19" s="60"/>
      <c r="BE19" s="60"/>
      <c r="BF19" s="93"/>
      <c r="BG19" s="158"/>
      <c r="BH19" s="21"/>
      <c r="BI19" s="22"/>
      <c r="BJ19" s="127"/>
      <c r="BK19" s="128"/>
      <c r="BL19" s="22"/>
      <c r="BM19" s="22"/>
      <c r="BN19" s="22"/>
      <c r="BO19" s="22"/>
      <c r="BP19" s="22"/>
      <c r="BQ19" s="22"/>
      <c r="BR19" s="22"/>
      <c r="BS19" s="22"/>
      <c r="BT19" s="22"/>
      <c r="BU19" s="22"/>
      <c r="BV19" s="22"/>
      <c r="BW19" s="23"/>
      <c r="BX19" s="6"/>
      <c r="BY19" s="6"/>
    </row>
    <row r="20" spans="1:77" ht="15" customHeight="1" x14ac:dyDescent="0.3">
      <c r="A20" s="6"/>
      <c r="B20" s="21"/>
      <c r="C20" s="196"/>
      <c r="D20" s="196"/>
      <c r="E20" s="185"/>
      <c r="F20" s="123"/>
      <c r="G20" s="119"/>
      <c r="H20" s="119"/>
      <c r="I20" s="119"/>
      <c r="J20" s="196"/>
      <c r="K20" s="196"/>
      <c r="L20" s="185"/>
      <c r="M20" s="23"/>
      <c r="N20" s="19"/>
      <c r="O20" s="19"/>
      <c r="P20" s="91"/>
      <c r="Q20" s="60"/>
      <c r="R20" s="60"/>
      <c r="S20" s="60"/>
      <c r="T20" s="60"/>
      <c r="U20" s="60"/>
      <c r="V20" s="60"/>
      <c r="W20" s="60"/>
      <c r="X20" s="60"/>
      <c r="Y20" s="60"/>
      <c r="Z20" s="60"/>
      <c r="AA20" s="60"/>
      <c r="AB20" s="60"/>
      <c r="AC20" s="202" t="str">
        <f t="shared" si="0"/>
        <v/>
      </c>
      <c r="AD20" s="203"/>
      <c r="AE20" s="121" t="str">
        <f t="shared" si="1"/>
        <v/>
      </c>
      <c r="AF20" s="121">
        <f>IF(OR(pivot_tables!$B$2="(All)",pivot_tables!$B$2="(Multiple Items)"),"",IFERROR(GETPIVOTDATA("Amount",pivot_tables!$A$4,"Category",Report!$AC20),0))</f>
        <v>0</v>
      </c>
      <c r="AG20" s="205" t="str">
        <f t="shared" si="2"/>
        <v/>
      </c>
      <c r="AH20" s="206"/>
      <c r="AI20" s="60"/>
      <c r="AJ20" s="93"/>
      <c r="AK20" s="158"/>
      <c r="AL20" s="157"/>
      <c r="AM20" s="91"/>
      <c r="AN20" s="60"/>
      <c r="AO20" s="60"/>
      <c r="AP20" s="60"/>
      <c r="AQ20" s="60"/>
      <c r="AR20" s="60"/>
      <c r="AS20" s="60"/>
      <c r="AT20" s="60"/>
      <c r="AU20" s="60"/>
      <c r="AV20" s="60"/>
      <c r="AW20" s="60"/>
      <c r="AX20" s="60"/>
      <c r="AY20" s="60"/>
      <c r="AZ20" s="60"/>
      <c r="BA20" s="60"/>
      <c r="BB20" s="60"/>
      <c r="BC20" s="60"/>
      <c r="BD20" s="60"/>
      <c r="BE20" s="60"/>
      <c r="BF20" s="93"/>
      <c r="BG20" s="158"/>
      <c r="BH20" s="21"/>
      <c r="BI20" s="22"/>
      <c r="BJ20" s="127"/>
      <c r="BK20" s="22"/>
      <c r="BL20" s="22"/>
      <c r="BM20" s="22"/>
      <c r="BN20" s="22"/>
      <c r="BO20" s="22"/>
      <c r="BP20" s="22"/>
      <c r="BQ20" s="22"/>
      <c r="BR20" s="22"/>
      <c r="BS20" s="22"/>
      <c r="BT20" s="22"/>
      <c r="BU20" s="22"/>
      <c r="BV20" s="22"/>
      <c r="BW20" s="23"/>
      <c r="BX20" s="6"/>
      <c r="BY20" s="6"/>
    </row>
    <row r="21" spans="1:77" ht="15" customHeight="1" x14ac:dyDescent="0.25">
      <c r="A21" s="6"/>
      <c r="B21" s="21"/>
      <c r="C21" s="22"/>
      <c r="D21" s="22"/>
      <c r="E21" s="22"/>
      <c r="F21" s="22"/>
      <c r="G21" s="22"/>
      <c r="H21" s="22"/>
      <c r="I21" s="22"/>
      <c r="J21" s="22"/>
      <c r="K21" s="22"/>
      <c r="L21" s="22"/>
      <c r="M21" s="23"/>
      <c r="N21" s="19"/>
      <c r="O21" s="19"/>
      <c r="P21" s="91"/>
      <c r="Q21" s="60"/>
      <c r="R21" s="60"/>
      <c r="S21" s="60"/>
      <c r="T21" s="60"/>
      <c r="U21" s="60"/>
      <c r="V21" s="60"/>
      <c r="W21" s="60"/>
      <c r="X21" s="60"/>
      <c r="Y21" s="60"/>
      <c r="Z21" s="60"/>
      <c r="AA21" s="60"/>
      <c r="AB21" s="60"/>
      <c r="AC21" s="202" t="str">
        <f t="shared" si="0"/>
        <v/>
      </c>
      <c r="AD21" s="203"/>
      <c r="AE21" s="121" t="str">
        <f t="shared" si="1"/>
        <v/>
      </c>
      <c r="AF21" s="121">
        <f>IF(OR(pivot_tables!$B$2="(All)",pivot_tables!$B$2="(Multiple Items)"),"",IFERROR(GETPIVOTDATA("Amount",pivot_tables!$A$4,"Category",Report!$AC21),0))</f>
        <v>0</v>
      </c>
      <c r="AG21" s="205" t="str">
        <f t="shared" si="2"/>
        <v/>
      </c>
      <c r="AH21" s="206"/>
      <c r="AI21" s="60"/>
      <c r="AJ21" s="93"/>
      <c r="AK21" s="158"/>
      <c r="AL21" s="157"/>
      <c r="AM21" s="91"/>
      <c r="AN21" s="60"/>
      <c r="AO21" s="60"/>
      <c r="AP21" s="60"/>
      <c r="AQ21" s="60"/>
      <c r="AR21" s="60"/>
      <c r="AS21" s="60"/>
      <c r="AT21" s="60"/>
      <c r="AU21" s="60"/>
      <c r="AV21" s="60"/>
      <c r="AW21" s="60"/>
      <c r="AX21" s="60"/>
      <c r="AY21" s="60"/>
      <c r="AZ21" s="60"/>
      <c r="BA21" s="60"/>
      <c r="BB21" s="60"/>
      <c r="BC21" s="60"/>
      <c r="BD21" s="60"/>
      <c r="BE21" s="60"/>
      <c r="BF21" s="93"/>
      <c r="BG21" s="158"/>
      <c r="BH21" s="21"/>
      <c r="BI21" s="22"/>
      <c r="BJ21" s="41"/>
      <c r="BK21" s="22"/>
      <c r="BL21" s="22"/>
      <c r="BM21" s="41"/>
      <c r="BN21" s="22"/>
      <c r="BO21" s="22"/>
      <c r="BP21" s="22"/>
      <c r="BQ21" s="22"/>
      <c r="BR21" s="22"/>
      <c r="BS21" s="22"/>
      <c r="BT21" s="22"/>
      <c r="BU21" s="22"/>
      <c r="BV21" s="22"/>
      <c r="BW21" s="23"/>
      <c r="BX21" s="6"/>
      <c r="BY21" s="6"/>
    </row>
    <row r="22" spans="1:77" x14ac:dyDescent="0.25">
      <c r="A22" s="6"/>
      <c r="B22" s="21"/>
      <c r="C22" s="129" t="s">
        <v>68</v>
      </c>
      <c r="D22" s="22"/>
      <c r="E22" s="33"/>
      <c r="F22" s="22"/>
      <c r="G22" s="22"/>
      <c r="H22" s="22"/>
      <c r="I22" s="22"/>
      <c r="J22" s="129" t="s">
        <v>68</v>
      </c>
      <c r="K22" s="22"/>
      <c r="L22" s="22"/>
      <c r="M22" s="23"/>
      <c r="N22" s="19"/>
      <c r="O22" s="19"/>
      <c r="P22" s="91"/>
      <c r="Q22" s="130"/>
      <c r="R22" s="60"/>
      <c r="S22" s="60"/>
      <c r="T22" s="60"/>
      <c r="U22" s="60"/>
      <c r="V22" s="60"/>
      <c r="W22" s="60"/>
      <c r="X22" s="60"/>
      <c r="Y22" s="60"/>
      <c r="Z22" s="60"/>
      <c r="AA22" s="60"/>
      <c r="AB22" s="60"/>
      <c r="AC22" s="131"/>
      <c r="AD22" s="60"/>
      <c r="AE22" s="60"/>
      <c r="AF22" s="60"/>
      <c r="AG22" s="60"/>
      <c r="AH22" s="132"/>
      <c r="AI22" s="60"/>
      <c r="AJ22" s="93"/>
      <c r="AK22" s="158"/>
      <c r="AL22" s="157"/>
      <c r="AM22" s="91"/>
      <c r="AN22" s="60"/>
      <c r="AO22" s="60"/>
      <c r="AP22" s="60"/>
      <c r="AQ22" s="60"/>
      <c r="AR22" s="60"/>
      <c r="AS22" s="60"/>
      <c r="AT22" s="60"/>
      <c r="AU22" s="60"/>
      <c r="AV22" s="60"/>
      <c r="AW22" s="60"/>
      <c r="AX22" s="60"/>
      <c r="AY22" s="60"/>
      <c r="AZ22" s="60"/>
      <c r="BA22" s="60"/>
      <c r="BB22" s="60"/>
      <c r="BC22" s="60"/>
      <c r="BD22" s="60"/>
      <c r="BE22" s="60"/>
      <c r="BF22" s="93"/>
      <c r="BG22" s="158"/>
      <c r="BH22" s="21"/>
      <c r="BI22" s="22"/>
      <c r="BJ22" s="133"/>
      <c r="BK22" s="22"/>
      <c r="BL22" s="22"/>
      <c r="BM22" s="133"/>
      <c r="BN22" s="22"/>
      <c r="BO22" s="22"/>
      <c r="BP22" s="22"/>
      <c r="BQ22" s="22"/>
      <c r="BR22" s="22"/>
      <c r="BS22" s="22"/>
      <c r="BT22" s="22"/>
      <c r="BU22" s="22"/>
      <c r="BV22" s="22"/>
      <c r="BW22" s="23"/>
      <c r="BX22" s="6"/>
      <c r="BY22" s="6"/>
    </row>
    <row r="23" spans="1:77" ht="15.75" customHeight="1" x14ac:dyDescent="0.25">
      <c r="A23" s="6"/>
      <c r="B23" s="21"/>
      <c r="C23" s="22"/>
      <c r="D23" s="22"/>
      <c r="E23" s="22"/>
      <c r="F23" s="22"/>
      <c r="G23" s="22"/>
      <c r="H23" s="22"/>
      <c r="I23" s="22"/>
      <c r="J23" s="22"/>
      <c r="K23" s="22"/>
      <c r="L23" s="22"/>
      <c r="M23" s="23"/>
      <c r="N23" s="19"/>
      <c r="O23" s="19"/>
      <c r="P23" s="91"/>
      <c r="Q23" s="60"/>
      <c r="R23" s="60"/>
      <c r="S23" s="60"/>
      <c r="T23" s="60"/>
      <c r="U23" s="60"/>
      <c r="V23" s="60"/>
      <c r="W23" s="60"/>
      <c r="X23" s="60"/>
      <c r="Y23" s="60"/>
      <c r="Z23" s="60"/>
      <c r="AA23" s="60"/>
      <c r="AB23" s="60"/>
      <c r="AC23" s="208" t="s">
        <v>16</v>
      </c>
      <c r="AD23" s="209"/>
      <c r="AE23" s="134">
        <f>SUM(AE12:AE21)</f>
        <v>0</v>
      </c>
      <c r="AF23" s="134">
        <f>IF(OR(pivot_tables!$B$2="(All)",pivot_tables!$B$2="(Multiple Items)"),"",SUM(AF12:AF21))</f>
        <v>0</v>
      </c>
      <c r="AG23" s="135"/>
      <c r="AH23" s="136">
        <f>IF(OR(pivot_tables!$B$2="(All)",pivot_tables!$B$2="(Multiple Items)"),"",AE23-AF23)</f>
        <v>0</v>
      </c>
      <c r="AI23" s="60"/>
      <c r="AJ23" s="93"/>
      <c r="AK23" s="158"/>
      <c r="AL23" s="157"/>
      <c r="AM23" s="91"/>
      <c r="AN23" s="60"/>
      <c r="AO23" s="60"/>
      <c r="AP23" s="60"/>
      <c r="AQ23" s="60"/>
      <c r="AR23" s="60"/>
      <c r="AS23" s="60"/>
      <c r="AT23" s="60"/>
      <c r="AU23" s="60"/>
      <c r="AV23" s="60"/>
      <c r="AW23" s="60"/>
      <c r="AX23" s="60"/>
      <c r="AY23" s="60"/>
      <c r="AZ23" s="137"/>
      <c r="BA23" s="137"/>
      <c r="BB23" s="137"/>
      <c r="BC23" s="137"/>
      <c r="BD23" s="137"/>
      <c r="BE23" s="137"/>
      <c r="BF23" s="138"/>
      <c r="BG23" s="159"/>
      <c r="BH23" s="139"/>
      <c r="BI23" s="140"/>
      <c r="BJ23" s="141"/>
      <c r="BK23" s="140"/>
      <c r="BL23" s="140"/>
      <c r="BM23" s="141"/>
      <c r="BN23" s="140"/>
      <c r="BO23" s="140"/>
      <c r="BP23" s="140"/>
      <c r="BQ23" s="22"/>
      <c r="BR23" s="22"/>
      <c r="BS23" s="22"/>
      <c r="BT23" s="22"/>
      <c r="BU23" s="22"/>
      <c r="BV23" s="22"/>
      <c r="BW23" s="23"/>
      <c r="BX23" s="6"/>
      <c r="BY23" s="6"/>
    </row>
    <row r="24" spans="1:77" ht="15" customHeight="1" x14ac:dyDescent="0.25">
      <c r="A24" s="6"/>
      <c r="B24" s="21"/>
      <c r="C24" s="22"/>
      <c r="D24" s="22"/>
      <c r="E24" s="22"/>
      <c r="F24" s="22"/>
      <c r="G24" s="22"/>
      <c r="H24" s="22"/>
      <c r="I24" s="22"/>
      <c r="J24" s="22"/>
      <c r="K24" s="22"/>
      <c r="L24" s="22"/>
      <c r="M24" s="23"/>
      <c r="N24" s="19"/>
      <c r="O24" s="19"/>
      <c r="P24" s="91"/>
      <c r="Q24" s="60"/>
      <c r="R24" s="60"/>
      <c r="S24" s="60"/>
      <c r="T24" s="60"/>
      <c r="U24" s="60"/>
      <c r="V24" s="60"/>
      <c r="W24" s="60"/>
      <c r="X24" s="60"/>
      <c r="Y24" s="60"/>
      <c r="Z24" s="60"/>
      <c r="AA24" s="60"/>
      <c r="AB24" s="60"/>
      <c r="AC24" s="109"/>
      <c r="AD24" s="60"/>
      <c r="AE24" s="19"/>
      <c r="AF24" s="19"/>
      <c r="AG24" s="19"/>
      <c r="AH24" s="19"/>
      <c r="AI24" s="60"/>
      <c r="AJ24" s="93"/>
      <c r="AK24" s="158"/>
      <c r="AL24" s="157"/>
      <c r="AM24" s="91"/>
      <c r="AN24" s="60"/>
      <c r="AO24" s="60"/>
      <c r="AP24" s="60"/>
      <c r="AQ24" s="60"/>
      <c r="AR24" s="60"/>
      <c r="AS24" s="60"/>
      <c r="AT24" s="60"/>
      <c r="AU24" s="60"/>
      <c r="AV24" s="60"/>
      <c r="AW24" s="60"/>
      <c r="AX24" s="60"/>
      <c r="AY24" s="60"/>
      <c r="AZ24" s="60"/>
      <c r="BA24" s="60"/>
      <c r="BB24" s="60"/>
      <c r="BC24" s="60"/>
      <c r="BD24" s="60"/>
      <c r="BE24" s="60"/>
      <c r="BF24" s="93"/>
      <c r="BG24" s="158"/>
      <c r="BH24" s="21"/>
      <c r="BI24" s="22"/>
      <c r="BJ24" s="22"/>
      <c r="BK24" s="22"/>
      <c r="BL24" s="22"/>
      <c r="BM24" s="22"/>
      <c r="BN24" s="22"/>
      <c r="BO24" s="22"/>
      <c r="BP24" s="22"/>
      <c r="BQ24" s="22"/>
      <c r="BR24" s="22"/>
      <c r="BS24" s="22"/>
      <c r="BT24" s="22"/>
      <c r="BU24" s="22"/>
      <c r="BV24" s="22"/>
      <c r="BW24" s="23"/>
      <c r="BX24" s="6"/>
      <c r="BY24" s="6"/>
    </row>
    <row r="25" spans="1:77" ht="15" customHeight="1" x14ac:dyDescent="0.3">
      <c r="A25" s="6"/>
      <c r="B25" s="21"/>
      <c r="C25" s="22"/>
      <c r="D25" s="22"/>
      <c r="E25" s="22"/>
      <c r="F25" s="22"/>
      <c r="G25" s="22"/>
      <c r="H25" s="22"/>
      <c r="I25" s="22"/>
      <c r="J25" s="22"/>
      <c r="K25" s="22"/>
      <c r="L25" s="22"/>
      <c r="M25" s="23"/>
      <c r="N25" s="19"/>
      <c r="O25" s="19"/>
      <c r="P25" s="91"/>
      <c r="Q25" s="60"/>
      <c r="R25" s="60"/>
      <c r="S25" s="60"/>
      <c r="T25" s="60"/>
      <c r="U25" s="60"/>
      <c r="V25" s="60"/>
      <c r="W25" s="60"/>
      <c r="X25" s="60"/>
      <c r="Y25" s="60"/>
      <c r="Z25" s="60"/>
      <c r="AA25" s="60"/>
      <c r="AB25" s="60"/>
      <c r="AC25" s="60"/>
      <c r="AD25" s="60"/>
      <c r="AE25" s="60"/>
      <c r="AF25" s="60"/>
      <c r="AG25" s="60"/>
      <c r="AH25" s="60"/>
      <c r="AI25" s="60"/>
      <c r="AJ25" s="93"/>
      <c r="AK25" s="158"/>
      <c r="AL25" s="158"/>
      <c r="AM25" s="105"/>
      <c r="AN25" s="60"/>
      <c r="AO25" s="60"/>
      <c r="AP25" s="60"/>
      <c r="AQ25" s="60"/>
      <c r="AR25" s="60"/>
      <c r="AS25" s="60"/>
      <c r="AT25" s="60"/>
      <c r="AU25" s="60"/>
      <c r="AV25" s="60"/>
      <c r="AW25" s="60"/>
      <c r="AX25" s="60"/>
      <c r="AY25" s="60"/>
      <c r="AZ25" s="60"/>
      <c r="BA25" s="60"/>
      <c r="BB25" s="60"/>
      <c r="BC25" s="60"/>
      <c r="BD25" s="60"/>
      <c r="BE25" s="60"/>
      <c r="BF25" s="93"/>
      <c r="BG25" s="158"/>
      <c r="BH25" s="21"/>
      <c r="BI25" s="22"/>
      <c r="BJ25" s="198"/>
      <c r="BK25" s="198"/>
      <c r="BL25" s="198"/>
      <c r="BM25" s="198"/>
      <c r="BN25" s="198"/>
      <c r="BO25" s="198"/>
      <c r="BP25" s="22"/>
      <c r="BQ25" s="22"/>
      <c r="BR25" s="22"/>
      <c r="BS25" s="22"/>
      <c r="BT25" s="22"/>
      <c r="BU25" s="22"/>
      <c r="BV25" s="22"/>
      <c r="BW25" s="23"/>
      <c r="BX25" s="6"/>
      <c r="BY25" s="6"/>
    </row>
    <row r="26" spans="1:77" ht="15" customHeight="1" x14ac:dyDescent="0.25">
      <c r="A26" s="6"/>
      <c r="B26" s="21"/>
      <c r="C26" s="222" t="s">
        <v>73</v>
      </c>
      <c r="D26" s="222"/>
      <c r="E26" s="222"/>
      <c r="F26" s="222"/>
      <c r="G26" s="222"/>
      <c r="H26" s="222"/>
      <c r="I26" s="222"/>
      <c r="J26" s="222"/>
      <c r="K26" s="222"/>
      <c r="L26" s="222"/>
      <c r="M26" s="23"/>
      <c r="N26" s="19"/>
      <c r="O26" s="19"/>
      <c r="P26" s="91"/>
      <c r="Q26" s="60"/>
      <c r="R26" s="60"/>
      <c r="S26" s="60"/>
      <c r="T26" s="60"/>
      <c r="U26" s="60"/>
      <c r="V26" s="19"/>
      <c r="W26" s="60"/>
      <c r="X26" s="60"/>
      <c r="Y26" s="60"/>
      <c r="Z26" s="60"/>
      <c r="AA26" s="60"/>
      <c r="AB26" s="60"/>
      <c r="AC26" s="60"/>
      <c r="AD26" s="60"/>
      <c r="AE26" s="60"/>
      <c r="AF26" s="60"/>
      <c r="AG26" s="60"/>
      <c r="AH26" s="60"/>
      <c r="AI26" s="60"/>
      <c r="AJ26" s="93"/>
      <c r="AK26" s="158"/>
      <c r="AL26" s="158"/>
      <c r="AM26" s="91"/>
      <c r="AN26" s="60"/>
      <c r="AO26" s="60"/>
      <c r="AP26" s="60"/>
      <c r="AQ26" s="60"/>
      <c r="AR26" s="60"/>
      <c r="AS26" s="60"/>
      <c r="AT26" s="60"/>
      <c r="AU26" s="60"/>
      <c r="AV26" s="60"/>
      <c r="AW26" s="60"/>
      <c r="AX26" s="60"/>
      <c r="AY26" s="60"/>
      <c r="AZ26" s="60"/>
      <c r="BA26" s="60"/>
      <c r="BB26" s="60"/>
      <c r="BC26" s="60"/>
      <c r="BD26" s="60"/>
      <c r="BE26" s="60"/>
      <c r="BF26" s="93"/>
      <c r="BG26" s="158"/>
      <c r="BH26" s="21"/>
      <c r="BI26" s="22"/>
      <c r="BJ26" s="207"/>
      <c r="BK26" s="207"/>
      <c r="BL26" s="207"/>
      <c r="BM26" s="207"/>
      <c r="BN26" s="207"/>
      <c r="BO26" s="207"/>
      <c r="BP26" s="22"/>
      <c r="BQ26" s="22"/>
      <c r="BR26" s="22"/>
      <c r="BS26" s="22"/>
      <c r="BT26" s="22"/>
      <c r="BU26" s="22"/>
      <c r="BV26" s="22"/>
      <c r="BW26" s="23"/>
      <c r="BX26" s="6"/>
      <c r="BY26" s="6"/>
    </row>
    <row r="27" spans="1:77" ht="15" customHeight="1" x14ac:dyDescent="0.25">
      <c r="A27" s="6"/>
      <c r="B27" s="21"/>
      <c r="C27" s="222"/>
      <c r="D27" s="222"/>
      <c r="E27" s="222"/>
      <c r="F27" s="222"/>
      <c r="G27" s="222"/>
      <c r="H27" s="222"/>
      <c r="I27" s="222"/>
      <c r="J27" s="222"/>
      <c r="K27" s="222"/>
      <c r="L27" s="222"/>
      <c r="M27" s="23"/>
      <c r="N27" s="19"/>
      <c r="O27" s="19"/>
      <c r="P27" s="21"/>
      <c r="Q27" s="22"/>
      <c r="R27" s="22"/>
      <c r="S27" s="22"/>
      <c r="T27" s="22"/>
      <c r="U27" s="22"/>
      <c r="V27" s="128" t="s">
        <v>31</v>
      </c>
      <c r="W27" s="22"/>
      <c r="X27" s="22"/>
      <c r="Y27" s="22"/>
      <c r="Z27" s="22"/>
      <c r="AA27" s="22"/>
      <c r="AB27" s="22"/>
      <c r="AC27" s="22"/>
      <c r="AD27" s="22"/>
      <c r="AE27" s="22"/>
      <c r="AF27" s="22"/>
      <c r="AG27" s="22"/>
      <c r="AH27" s="22"/>
      <c r="AI27" s="22"/>
      <c r="AJ27" s="23"/>
      <c r="AK27" s="158"/>
      <c r="AL27" s="158"/>
      <c r="AM27" s="21"/>
      <c r="AN27" s="22"/>
      <c r="AO27" s="22"/>
      <c r="AP27" s="22"/>
      <c r="AQ27" s="22"/>
      <c r="AR27" s="22"/>
      <c r="AS27" s="22"/>
      <c r="AT27" s="22"/>
      <c r="AU27" s="22"/>
      <c r="AV27" s="22"/>
      <c r="AW27" s="22"/>
      <c r="AX27" s="22"/>
      <c r="AY27" s="22"/>
      <c r="AZ27" s="22"/>
      <c r="BA27" s="22"/>
      <c r="BB27" s="22"/>
      <c r="BC27" s="22"/>
      <c r="BD27" s="22"/>
      <c r="BE27" s="22"/>
      <c r="BF27" s="23"/>
      <c r="BG27" s="158"/>
      <c r="BH27" s="21"/>
      <c r="BI27" s="22"/>
      <c r="BJ27" s="22"/>
      <c r="BK27" s="22"/>
      <c r="BL27" s="22"/>
      <c r="BM27" s="22"/>
      <c r="BN27" s="22"/>
      <c r="BO27" s="22"/>
      <c r="BP27" s="22"/>
      <c r="BQ27" s="22"/>
      <c r="BR27" s="22"/>
      <c r="BS27" s="22"/>
      <c r="BT27" s="22"/>
      <c r="BU27" s="22"/>
      <c r="BV27" s="22"/>
      <c r="BW27" s="23"/>
      <c r="BX27" s="6"/>
      <c r="BY27" s="6"/>
    </row>
    <row r="28" spans="1:77" ht="20.25" customHeight="1" x14ac:dyDescent="0.3">
      <c r="A28" s="6"/>
      <c r="B28" s="21"/>
      <c r="C28" s="33"/>
      <c r="D28" s="33"/>
      <c r="E28" s="33"/>
      <c r="F28" s="33"/>
      <c r="G28" s="33"/>
      <c r="H28" s="33"/>
      <c r="I28" s="33"/>
      <c r="J28" s="33"/>
      <c r="K28" s="33"/>
      <c r="L28" s="33"/>
      <c r="M28" s="23"/>
      <c r="N28" s="19"/>
      <c r="O28" s="19"/>
      <c r="P28" s="21"/>
      <c r="Q28" s="22"/>
      <c r="R28" s="22"/>
      <c r="S28" s="22"/>
      <c r="T28" s="22"/>
      <c r="U28" s="22"/>
      <c r="V28" s="33"/>
      <c r="W28" s="22"/>
      <c r="X28" s="22"/>
      <c r="Y28" s="142"/>
      <c r="Z28" s="22"/>
      <c r="AA28" s="22"/>
      <c r="AB28" s="22"/>
      <c r="AC28" s="22"/>
      <c r="AD28" s="22"/>
      <c r="AE28" s="22"/>
      <c r="AF28" s="22"/>
      <c r="AG28" s="22"/>
      <c r="AH28" s="22"/>
      <c r="AI28" s="22"/>
      <c r="AJ28" s="23"/>
      <c r="AK28" s="158"/>
      <c r="AL28" s="158"/>
      <c r="AM28" s="143"/>
      <c r="AN28" s="33"/>
      <c r="AO28" s="22"/>
      <c r="AP28" s="22"/>
      <c r="AQ28" s="22"/>
      <c r="AR28" s="22"/>
      <c r="AS28" s="22"/>
      <c r="AT28" s="22"/>
      <c r="AU28" s="22"/>
      <c r="AV28" s="22"/>
      <c r="AW28" s="22"/>
      <c r="AX28" s="22"/>
      <c r="AY28" s="22"/>
      <c r="AZ28" s="22"/>
      <c r="BA28" s="22"/>
      <c r="BB28" s="22"/>
      <c r="BC28" s="22"/>
      <c r="BD28" s="22"/>
      <c r="BE28" s="22"/>
      <c r="BF28" s="23"/>
      <c r="BG28" s="158"/>
      <c r="BH28" s="21"/>
      <c r="BI28" s="22"/>
      <c r="BJ28" s="22"/>
      <c r="BK28" s="22"/>
      <c r="BL28" s="22"/>
      <c r="BM28" s="22"/>
      <c r="BN28" s="22"/>
      <c r="BO28" s="22"/>
      <c r="BP28" s="22"/>
      <c r="BQ28" s="22"/>
      <c r="BR28" s="22"/>
      <c r="BS28" s="22"/>
      <c r="BT28" s="22"/>
      <c r="BU28" s="22"/>
      <c r="BV28" s="22"/>
      <c r="BW28" s="23"/>
      <c r="BX28" s="6"/>
      <c r="BY28" s="6"/>
    </row>
    <row r="29" spans="1:77" ht="15" customHeight="1" x14ac:dyDescent="0.3">
      <c r="A29" s="6"/>
      <c r="B29" s="21"/>
      <c r="C29" s="33"/>
      <c r="D29" s="33"/>
      <c r="E29" s="33"/>
      <c r="F29" s="33"/>
      <c r="G29" s="33"/>
      <c r="H29" s="33"/>
      <c r="I29" s="33"/>
      <c r="J29" s="33"/>
      <c r="K29" s="33"/>
      <c r="L29" s="33"/>
      <c r="M29" s="23"/>
      <c r="N29" s="19"/>
      <c r="O29" s="19"/>
      <c r="P29" s="21"/>
      <c r="Q29" s="33"/>
      <c r="R29" s="33"/>
      <c r="S29" s="33"/>
      <c r="T29" s="33"/>
      <c r="U29" s="22"/>
      <c r="V29" s="22"/>
      <c r="W29" s="22"/>
      <c r="X29" s="22"/>
      <c r="Y29" s="22"/>
      <c r="Z29" s="22"/>
      <c r="AA29" s="22"/>
      <c r="AB29" s="22"/>
      <c r="AC29" s="22"/>
      <c r="AD29" s="22"/>
      <c r="AE29" s="22"/>
      <c r="AF29" s="22"/>
      <c r="AG29" s="33"/>
      <c r="AH29" s="33"/>
      <c r="AI29" s="33"/>
      <c r="AJ29" s="23"/>
      <c r="AK29" s="158"/>
      <c r="AL29" s="158"/>
      <c r="AM29" s="21"/>
      <c r="AN29" s="144" t="s">
        <v>51</v>
      </c>
      <c r="AO29" s="22"/>
      <c r="AP29" s="22"/>
      <c r="AQ29" s="22"/>
      <c r="AR29" s="22"/>
      <c r="AS29" s="22"/>
      <c r="AT29" s="22"/>
      <c r="AU29" s="22"/>
      <c r="AV29" s="22"/>
      <c r="AW29" s="22"/>
      <c r="AX29" s="22"/>
      <c r="AY29" s="22"/>
      <c r="AZ29" s="22"/>
      <c r="BA29" s="22"/>
      <c r="BB29" s="22"/>
      <c r="BC29" s="22"/>
      <c r="BD29" s="22"/>
      <c r="BE29" s="22"/>
      <c r="BF29" s="23"/>
      <c r="BG29" s="158"/>
      <c r="BH29" s="21"/>
      <c r="BI29" s="22"/>
      <c r="BJ29" s="22"/>
      <c r="BK29" s="22"/>
      <c r="BL29" s="22"/>
      <c r="BM29" s="22"/>
      <c r="BN29" s="22"/>
      <c r="BO29" s="22"/>
      <c r="BP29" s="22"/>
      <c r="BQ29" s="22"/>
      <c r="BR29" s="22"/>
      <c r="BS29" s="22"/>
      <c r="BT29" s="22"/>
      <c r="BU29" s="22"/>
      <c r="BV29" s="22"/>
      <c r="BW29" s="23"/>
      <c r="BX29" s="6"/>
      <c r="BY29" s="6"/>
    </row>
    <row r="30" spans="1:77" ht="15" customHeight="1" x14ac:dyDescent="0.3">
      <c r="A30" s="6"/>
      <c r="B30" s="21"/>
      <c r="C30" s="145" t="s">
        <v>42</v>
      </c>
      <c r="D30" s="25"/>
      <c r="E30" s="25"/>
      <c r="F30" s="25"/>
      <c r="G30" s="25"/>
      <c r="H30" s="25"/>
      <c r="I30" s="145" t="s">
        <v>39</v>
      </c>
      <c r="J30" s="25"/>
      <c r="K30" s="25"/>
      <c r="L30" s="25"/>
      <c r="M30" s="23"/>
      <c r="N30" s="19"/>
      <c r="O30" s="19"/>
      <c r="P30" s="21"/>
      <c r="Q30" s="22"/>
      <c r="R30" s="22"/>
      <c r="S30" s="22"/>
      <c r="T30" s="22"/>
      <c r="U30" s="22"/>
      <c r="V30" s="22"/>
      <c r="W30" s="22"/>
      <c r="X30" s="22"/>
      <c r="Y30" s="22"/>
      <c r="Z30" s="22"/>
      <c r="AA30" s="22"/>
      <c r="AB30" s="22"/>
      <c r="AC30" s="22"/>
      <c r="AD30" s="22"/>
      <c r="AE30" s="22"/>
      <c r="AF30" s="22"/>
      <c r="AG30" s="22"/>
      <c r="AH30" s="22"/>
      <c r="AI30" s="22"/>
      <c r="AJ30" s="23"/>
      <c r="AK30" s="158"/>
      <c r="AL30" s="158"/>
      <c r="AM30" s="21"/>
      <c r="AN30" s="22"/>
      <c r="AO30" s="22"/>
      <c r="AP30" s="22"/>
      <c r="AQ30" s="22"/>
      <c r="AR30" s="22"/>
      <c r="AS30" s="22"/>
      <c r="AT30" s="22"/>
      <c r="AU30" s="22"/>
      <c r="AV30" s="22"/>
      <c r="AW30" s="22"/>
      <c r="AX30" s="22"/>
      <c r="AY30" s="22"/>
      <c r="AZ30" s="22"/>
      <c r="BA30" s="22"/>
      <c r="BB30" s="22"/>
      <c r="BC30" s="22"/>
      <c r="BD30" s="22"/>
      <c r="BE30" s="22"/>
      <c r="BF30" s="23"/>
      <c r="BG30" s="158"/>
      <c r="BH30" s="21"/>
      <c r="BI30" s="22"/>
      <c r="BJ30" s="22"/>
      <c r="BK30" s="22"/>
      <c r="BL30" s="22"/>
      <c r="BM30" s="22"/>
      <c r="BN30" s="22"/>
      <c r="BO30" s="22"/>
      <c r="BP30" s="22"/>
      <c r="BQ30" s="22"/>
      <c r="BR30" s="22"/>
      <c r="BS30" s="22"/>
      <c r="BT30" s="22"/>
      <c r="BU30" s="22"/>
      <c r="BV30" s="22"/>
      <c r="BW30" s="23"/>
      <c r="BX30" s="6"/>
      <c r="BY30" s="6"/>
    </row>
    <row r="31" spans="1:77" ht="15.75" x14ac:dyDescent="0.25">
      <c r="A31" s="6"/>
      <c r="B31" s="21"/>
      <c r="C31" s="146" t="s">
        <v>40</v>
      </c>
      <c r="D31" s="25"/>
      <c r="E31" s="25"/>
      <c r="F31" s="25"/>
      <c r="G31" s="25"/>
      <c r="H31" s="25"/>
      <c r="I31" s="146" t="s">
        <v>41</v>
      </c>
      <c r="J31" s="25"/>
      <c r="K31" s="25"/>
      <c r="L31" s="25"/>
      <c r="M31" s="23"/>
      <c r="N31" s="19"/>
      <c r="O31" s="19"/>
      <c r="P31" s="21"/>
      <c r="Q31" s="22"/>
      <c r="R31" s="22"/>
      <c r="S31" s="22"/>
      <c r="T31" s="22"/>
      <c r="U31" s="22"/>
      <c r="V31" s="22"/>
      <c r="W31" s="22"/>
      <c r="X31" s="22"/>
      <c r="Y31" s="22"/>
      <c r="Z31" s="22"/>
      <c r="AA31" s="22"/>
      <c r="AB31" s="22"/>
      <c r="AC31" s="22"/>
      <c r="AD31" s="22"/>
      <c r="AE31" s="22"/>
      <c r="AF31" s="22"/>
      <c r="AG31" s="22"/>
      <c r="AH31" s="22"/>
      <c r="AI31" s="22"/>
      <c r="AJ31" s="23"/>
      <c r="AK31" s="158"/>
      <c r="AL31" s="158"/>
      <c r="AM31" s="21"/>
      <c r="AN31" s="22"/>
      <c r="AO31" s="22"/>
      <c r="AP31" s="22"/>
      <c r="AQ31" s="22"/>
      <c r="AR31" s="22"/>
      <c r="AS31" s="22"/>
      <c r="AT31" s="22"/>
      <c r="AU31" s="22"/>
      <c r="AV31" s="22"/>
      <c r="AW31" s="22"/>
      <c r="AX31" s="22"/>
      <c r="AY31" s="22"/>
      <c r="AZ31" s="22"/>
      <c r="BA31" s="22"/>
      <c r="BB31" s="22"/>
      <c r="BC31" s="22"/>
      <c r="BD31" s="22"/>
      <c r="BE31" s="22"/>
      <c r="BF31" s="23"/>
      <c r="BG31" s="158"/>
      <c r="BH31" s="21"/>
      <c r="BI31" s="22"/>
      <c r="BJ31" s="22"/>
      <c r="BK31" s="22"/>
      <c r="BL31" s="22"/>
      <c r="BM31" s="22"/>
      <c r="BN31" s="22"/>
      <c r="BO31" s="22"/>
      <c r="BP31" s="22"/>
      <c r="BQ31" s="22"/>
      <c r="BR31" s="22"/>
      <c r="BS31" s="22"/>
      <c r="BT31" s="22"/>
      <c r="BU31" s="22"/>
      <c r="BV31" s="22"/>
      <c r="BW31" s="23"/>
      <c r="BX31" s="6"/>
      <c r="BY31" s="6"/>
    </row>
    <row r="32" spans="1:77" ht="18.75" x14ac:dyDescent="0.25">
      <c r="A32" s="6"/>
      <c r="B32" s="21"/>
      <c r="C32" s="186"/>
      <c r="D32" s="188"/>
      <c r="E32" s="147"/>
      <c r="F32" s="25"/>
      <c r="G32" s="25"/>
      <c r="H32" s="25"/>
      <c r="I32" s="186"/>
      <c r="J32" s="187"/>
      <c r="K32" s="188"/>
      <c r="L32" s="25"/>
      <c r="M32" s="23"/>
      <c r="N32" s="19"/>
      <c r="O32" s="19"/>
      <c r="P32" s="21"/>
      <c r="Q32" s="22"/>
      <c r="R32" s="22"/>
      <c r="S32" s="22"/>
      <c r="T32" s="22"/>
      <c r="U32" s="22"/>
      <c r="V32" s="22"/>
      <c r="W32" s="33"/>
      <c r="X32" s="22"/>
      <c r="Y32" s="22"/>
      <c r="Z32" s="22"/>
      <c r="AA32" s="22"/>
      <c r="AB32" s="22"/>
      <c r="AC32" s="22"/>
      <c r="AD32" s="22"/>
      <c r="AE32" s="22"/>
      <c r="AF32" s="22"/>
      <c r="AG32" s="22"/>
      <c r="AH32" s="22"/>
      <c r="AI32" s="22"/>
      <c r="AJ32" s="23"/>
      <c r="AK32" s="158"/>
      <c r="AL32" s="158"/>
      <c r="AM32" s="21"/>
      <c r="AN32" s="22"/>
      <c r="AO32" s="22"/>
      <c r="AP32" s="22"/>
      <c r="AQ32" s="22"/>
      <c r="AR32" s="22"/>
      <c r="AS32" s="22"/>
      <c r="AT32" s="22"/>
      <c r="AU32" s="22"/>
      <c r="AV32" s="22"/>
      <c r="AW32" s="22"/>
      <c r="AX32" s="22"/>
      <c r="AY32" s="22"/>
      <c r="AZ32" s="22"/>
      <c r="BA32" s="22"/>
      <c r="BB32" s="22"/>
      <c r="BC32" s="22"/>
      <c r="BD32" s="22"/>
      <c r="BE32" s="22"/>
      <c r="BF32" s="23"/>
      <c r="BG32" s="158"/>
      <c r="BH32" s="21"/>
      <c r="BI32" s="22"/>
      <c r="BJ32" s="22"/>
      <c r="BK32" s="22"/>
      <c r="BL32" s="22"/>
      <c r="BM32" s="22"/>
      <c r="BN32" s="22"/>
      <c r="BO32" s="22"/>
      <c r="BP32" s="22"/>
      <c r="BQ32" s="22"/>
      <c r="BR32" s="22"/>
      <c r="BS32" s="22"/>
      <c r="BT32" s="22"/>
      <c r="BU32" s="22"/>
      <c r="BV32" s="22"/>
      <c r="BW32" s="23"/>
      <c r="BX32" s="6"/>
      <c r="BY32" s="6"/>
    </row>
    <row r="33" spans="1:77" ht="20.25" x14ac:dyDescent="0.25">
      <c r="A33" s="6"/>
      <c r="B33" s="21"/>
      <c r="C33" s="189"/>
      <c r="D33" s="191"/>
      <c r="E33" s="147"/>
      <c r="F33" s="25"/>
      <c r="G33" s="25"/>
      <c r="H33" s="25"/>
      <c r="I33" s="189"/>
      <c r="J33" s="190"/>
      <c r="K33" s="191"/>
      <c r="L33" s="25"/>
      <c r="M33" s="23"/>
      <c r="N33" s="19"/>
      <c r="O33" s="19"/>
      <c r="P33" s="21"/>
      <c r="Q33" s="22"/>
      <c r="R33" s="33"/>
      <c r="S33" s="148"/>
      <c r="T33" s="148"/>
      <c r="U33" s="148"/>
      <c r="V33" s="22"/>
      <c r="W33" s="22"/>
      <c r="X33" s="22"/>
      <c r="Y33" s="22"/>
      <c r="Z33" s="22"/>
      <c r="AA33" s="22"/>
      <c r="AB33" s="22"/>
      <c r="AC33" s="22"/>
      <c r="AD33" s="22"/>
      <c r="AE33" s="22"/>
      <c r="AF33" s="22"/>
      <c r="AG33" s="22"/>
      <c r="AH33" s="22"/>
      <c r="AI33" s="22"/>
      <c r="AJ33" s="23"/>
      <c r="AK33" s="158"/>
      <c r="AL33" s="158"/>
      <c r="AM33" s="21"/>
      <c r="AN33" s="22"/>
      <c r="AO33" s="22"/>
      <c r="AP33" s="22"/>
      <c r="AQ33" s="22"/>
      <c r="AR33" s="22"/>
      <c r="AS33" s="22"/>
      <c r="AT33" s="22"/>
      <c r="AU33" s="22"/>
      <c r="AV33" s="22"/>
      <c r="AW33" s="22"/>
      <c r="AX33" s="22"/>
      <c r="AY33" s="22"/>
      <c r="AZ33" s="22"/>
      <c r="BA33" s="22"/>
      <c r="BB33" s="22"/>
      <c r="BC33" s="22"/>
      <c r="BD33" s="22"/>
      <c r="BE33" s="22"/>
      <c r="BF33" s="23"/>
      <c r="BG33" s="158"/>
      <c r="BH33" s="21"/>
      <c r="BI33" s="22"/>
      <c r="BJ33" s="22"/>
      <c r="BK33" s="22"/>
      <c r="BL33" s="22"/>
      <c r="BM33" s="22"/>
      <c r="BN33" s="22"/>
      <c r="BO33" s="22"/>
      <c r="BP33" s="22"/>
      <c r="BQ33" s="22"/>
      <c r="BR33" s="22"/>
      <c r="BS33" s="22"/>
      <c r="BT33" s="22"/>
      <c r="BU33" s="22"/>
      <c r="BV33" s="22"/>
      <c r="BW33" s="23"/>
      <c r="BX33" s="6"/>
      <c r="BY33" s="6"/>
    </row>
    <row r="34" spans="1:77" ht="15" customHeight="1" x14ac:dyDescent="0.3">
      <c r="A34" s="6"/>
      <c r="B34" s="21"/>
      <c r="C34" s="149" t="s">
        <v>75</v>
      </c>
      <c r="D34" s="149" t="s">
        <v>74</v>
      </c>
      <c r="E34" s="150"/>
      <c r="F34" s="25"/>
      <c r="G34" s="25"/>
      <c r="H34" s="25"/>
      <c r="I34" s="197" t="s">
        <v>75</v>
      </c>
      <c r="J34" s="197"/>
      <c r="K34" s="197" t="s">
        <v>74</v>
      </c>
      <c r="L34" s="197"/>
      <c r="M34" s="23"/>
      <c r="N34" s="19"/>
      <c r="O34" s="19"/>
      <c r="P34" s="21"/>
      <c r="Q34" s="22"/>
      <c r="R34" s="22"/>
      <c r="S34" s="22"/>
      <c r="T34" s="22"/>
      <c r="U34" s="22"/>
      <c r="V34" s="22"/>
      <c r="W34" s="22"/>
      <c r="X34" s="22"/>
      <c r="Y34" s="22"/>
      <c r="Z34" s="22"/>
      <c r="AA34" s="22"/>
      <c r="AB34" s="22"/>
      <c r="AC34" s="22"/>
      <c r="AD34" s="22"/>
      <c r="AE34" s="22"/>
      <c r="AF34" s="22"/>
      <c r="AG34" s="22"/>
      <c r="AH34" s="22"/>
      <c r="AI34" s="22"/>
      <c r="AJ34" s="23"/>
      <c r="AK34" s="158"/>
      <c r="AL34" s="158"/>
      <c r="AM34" s="21"/>
      <c r="AN34" s="22"/>
      <c r="AO34" s="22"/>
      <c r="AP34" s="22"/>
      <c r="AQ34" s="22"/>
      <c r="AR34" s="22"/>
      <c r="AS34" s="22"/>
      <c r="AT34" s="22"/>
      <c r="AU34" s="22"/>
      <c r="AV34" s="22"/>
      <c r="AW34" s="22"/>
      <c r="AX34" s="22"/>
      <c r="AY34" s="22"/>
      <c r="AZ34" s="22"/>
      <c r="BA34" s="22"/>
      <c r="BB34" s="22"/>
      <c r="BC34" s="22"/>
      <c r="BD34" s="22"/>
      <c r="BE34" s="22"/>
      <c r="BF34" s="23"/>
      <c r="BG34" s="158"/>
      <c r="BH34" s="21"/>
      <c r="BI34" s="22"/>
      <c r="BJ34" s="22"/>
      <c r="BK34" s="22"/>
      <c r="BL34" s="22"/>
      <c r="BM34" s="22"/>
      <c r="BN34" s="22"/>
      <c r="BO34" s="22"/>
      <c r="BP34" s="22"/>
      <c r="BQ34" s="22"/>
      <c r="BR34" s="22"/>
      <c r="BS34" s="22"/>
      <c r="BT34" s="22"/>
      <c r="BU34" s="22"/>
      <c r="BV34" s="22"/>
      <c r="BW34" s="23"/>
      <c r="BX34" s="6"/>
      <c r="BY34" s="6"/>
    </row>
    <row r="35" spans="1:77" ht="15" customHeight="1" x14ac:dyDescent="0.25">
      <c r="A35" s="6"/>
      <c r="B35" s="21"/>
      <c r="C35" s="89"/>
      <c r="D35" s="193"/>
      <c r="E35" s="193"/>
      <c r="F35" s="151"/>
      <c r="G35" s="25"/>
      <c r="H35" s="25"/>
      <c r="I35" s="193"/>
      <c r="J35" s="193"/>
      <c r="K35" s="193"/>
      <c r="L35" s="193"/>
      <c r="M35" s="23"/>
      <c r="N35" s="19"/>
      <c r="O35" s="19"/>
      <c r="P35" s="21"/>
      <c r="Q35" s="22"/>
      <c r="R35" s="22"/>
      <c r="S35" s="22"/>
      <c r="T35" s="22"/>
      <c r="U35" s="22"/>
      <c r="V35" s="22"/>
      <c r="W35" s="22"/>
      <c r="X35" s="22"/>
      <c r="Y35" s="22"/>
      <c r="Z35" s="22"/>
      <c r="AA35" s="22"/>
      <c r="AB35" s="22"/>
      <c r="AC35" s="22"/>
      <c r="AD35" s="22"/>
      <c r="AE35" s="22"/>
      <c r="AF35" s="22"/>
      <c r="AG35" s="22"/>
      <c r="AH35" s="22"/>
      <c r="AI35" s="22"/>
      <c r="AJ35" s="23"/>
      <c r="AK35" s="158"/>
      <c r="AL35" s="158"/>
      <c r="AM35" s="21"/>
      <c r="AN35" s="22"/>
      <c r="AO35" s="22"/>
      <c r="AP35" s="22"/>
      <c r="AQ35" s="22"/>
      <c r="AR35" s="22"/>
      <c r="AS35" s="22"/>
      <c r="AT35" s="22"/>
      <c r="AU35" s="22"/>
      <c r="AV35" s="22"/>
      <c r="AW35" s="22"/>
      <c r="AX35" s="22"/>
      <c r="AY35" s="22"/>
      <c r="AZ35" s="22"/>
      <c r="BA35" s="22"/>
      <c r="BB35" s="22"/>
      <c r="BC35" s="22"/>
      <c r="BD35" s="22"/>
      <c r="BE35" s="22"/>
      <c r="BF35" s="23"/>
      <c r="BG35" s="158"/>
      <c r="BH35" s="21"/>
      <c r="BI35" s="22"/>
      <c r="BJ35" s="22"/>
      <c r="BK35" s="22"/>
      <c r="BL35" s="22"/>
      <c r="BM35" s="22"/>
      <c r="BN35" s="22"/>
      <c r="BO35" s="22"/>
      <c r="BP35" s="22"/>
      <c r="BQ35" s="22"/>
      <c r="BR35" s="22"/>
      <c r="BS35" s="22"/>
      <c r="BT35" s="22"/>
      <c r="BU35" s="22"/>
      <c r="BV35" s="22"/>
      <c r="BW35" s="23"/>
      <c r="BX35" s="6"/>
      <c r="BY35" s="6"/>
    </row>
    <row r="36" spans="1:77" ht="15" customHeight="1" x14ac:dyDescent="0.25">
      <c r="A36" s="6"/>
      <c r="B36" s="21"/>
      <c r="C36" s="152" t="str">
        <f>IF(OR(C35=0,D35=0),"Please enter both Begin and End dates",IF(D35&lt;C35,"End Date is earlier than Start Date. Please correct.",""))</f>
        <v>Please enter both Begin and End dates</v>
      </c>
      <c r="D36" s="25"/>
      <c r="E36" s="25"/>
      <c r="F36" s="25"/>
      <c r="G36" s="25"/>
      <c r="H36" s="25"/>
      <c r="I36" s="153" t="str">
        <f>IF(OR(I35=0,K35=0),"Please enter both Begin and End dates",IF(K35&lt;I35,"End Date is earlier than Start Date. Please correct.",""))</f>
        <v>Please enter both Begin and End dates</v>
      </c>
      <c r="J36" s="33"/>
      <c r="K36" s="25"/>
      <c r="L36" s="25"/>
      <c r="M36" s="23"/>
      <c r="N36" s="19"/>
      <c r="O36" s="19"/>
      <c r="P36" s="21"/>
      <c r="Q36" s="22"/>
      <c r="R36" s="22"/>
      <c r="S36" s="22"/>
      <c r="T36" s="22"/>
      <c r="U36" s="22"/>
      <c r="V36" s="22"/>
      <c r="W36" s="22"/>
      <c r="X36" s="22"/>
      <c r="Y36" s="22"/>
      <c r="Z36" s="22"/>
      <c r="AA36" s="22"/>
      <c r="AB36" s="22"/>
      <c r="AC36" s="22"/>
      <c r="AD36" s="22"/>
      <c r="AE36" s="22"/>
      <c r="AF36" s="22"/>
      <c r="AG36" s="22"/>
      <c r="AH36" s="22"/>
      <c r="AI36" s="22"/>
      <c r="AJ36" s="23"/>
      <c r="AK36" s="158"/>
      <c r="AL36" s="158"/>
      <c r="AM36" s="21"/>
      <c r="AN36" s="22"/>
      <c r="AO36" s="22"/>
      <c r="AP36" s="22"/>
      <c r="AQ36" s="22"/>
      <c r="AR36" s="22"/>
      <c r="AS36" s="22"/>
      <c r="AT36" s="22"/>
      <c r="AU36" s="22"/>
      <c r="AV36" s="22"/>
      <c r="AW36" s="22"/>
      <c r="AX36" s="22"/>
      <c r="AY36" s="22"/>
      <c r="AZ36" s="22"/>
      <c r="BA36" s="22"/>
      <c r="BB36" s="22"/>
      <c r="BC36" s="22"/>
      <c r="BD36" s="22"/>
      <c r="BE36" s="22"/>
      <c r="BF36" s="23"/>
      <c r="BG36" s="158"/>
      <c r="BH36" s="21"/>
      <c r="BI36" s="22"/>
      <c r="BJ36" s="22"/>
      <c r="BK36" s="22"/>
      <c r="BL36" s="22"/>
      <c r="BM36" s="22"/>
      <c r="BN36" s="22"/>
      <c r="BO36" s="22"/>
      <c r="BP36" s="22"/>
      <c r="BQ36" s="22"/>
      <c r="BR36" s="22"/>
      <c r="BS36" s="22"/>
      <c r="BT36" s="22"/>
      <c r="BU36" s="22"/>
      <c r="BV36" s="22"/>
      <c r="BW36" s="23"/>
      <c r="BX36" s="6"/>
      <c r="BY36" s="6"/>
    </row>
    <row r="37" spans="1:77" ht="15" customHeight="1" x14ac:dyDescent="0.25">
      <c r="A37" s="6"/>
      <c r="B37" s="21"/>
      <c r="C37" s="194" t="s">
        <v>70</v>
      </c>
      <c r="D37" s="185">
        <f>IFERROR(SUMIFS(Tbl_Transactions[Amount],Tbl_Transactions[Account],$C$32,Tbl_Transactions[Date],"&lt;"&amp;$C$35,Tbl_Transactions[Type],"Transfer")-SUMIFS(Tbl_Transactions[Amount],Tbl_Transactions[Account],Report!$C$32,Tbl_Transactions[Date],"&lt;"&amp;$C$35,Tbl_Transactions[Type],"Expense")+SUMIFS(Tbl_Transactions[Amount],Tbl_Transactions[Account],Report!$C$32,Tbl_Transactions[Date],"&lt;"&amp;$C$35,Tbl_Transactions[Type],"Income")+SUMIF(Settings!$C$18:$C$22,$C$32,Settings!$D$18:$D$22),"")</f>
        <v>0</v>
      </c>
      <c r="E37" s="25"/>
      <c r="F37" s="25"/>
      <c r="G37" s="25"/>
      <c r="H37" s="25"/>
      <c r="I37" s="192" t="s">
        <v>70</v>
      </c>
      <c r="J37" s="192"/>
      <c r="K37" s="185">
        <f>IFERROR(SUMIF(Settings!$C$24:$C$28,Report!$I$32,Settings!$D$24:$D$28)-SUMIFS(Tbl_Transactions[Amount],Tbl_Transactions[Account],Report!$I$32,Tbl_Transactions[Type],"Expense",Tbl_Transactions[Date],"&lt;"&amp;Report!$I$35)+SUMIFS(Tbl_Transactions[Amount],Tbl_Transactions[Account],Report!$I$32,Tbl_Transactions[Type],"Transfer",Tbl_Transactions[Date],"&lt;"&amp;Report!$I$35)+SUMIFS(Tbl_Transactions[Amount],Tbl_Transactions[Account],Report!$I$32,Tbl_Transactions[Type],"Income",Tbl_Transactions[Date],"&lt;"&amp;Report!$I$35),"")</f>
        <v>0</v>
      </c>
      <c r="L37" s="25"/>
      <c r="M37" s="23"/>
      <c r="N37" s="19"/>
      <c r="O37" s="19"/>
      <c r="P37" s="21"/>
      <c r="Q37" s="22"/>
      <c r="R37" s="22"/>
      <c r="S37" s="22"/>
      <c r="T37" s="22"/>
      <c r="U37" s="22"/>
      <c r="V37" s="22"/>
      <c r="W37" s="22"/>
      <c r="X37" s="22"/>
      <c r="Y37" s="22"/>
      <c r="Z37" s="22"/>
      <c r="AA37" s="22"/>
      <c r="AB37" s="22"/>
      <c r="AC37" s="22"/>
      <c r="AD37" s="22"/>
      <c r="AE37" s="22"/>
      <c r="AF37" s="22"/>
      <c r="AG37" s="22"/>
      <c r="AH37" s="22"/>
      <c r="AI37" s="22"/>
      <c r="AJ37" s="23"/>
      <c r="AK37" s="158"/>
      <c r="AL37" s="158"/>
      <c r="AM37" s="21"/>
      <c r="AN37" s="22"/>
      <c r="AO37" s="22"/>
      <c r="AP37" s="22"/>
      <c r="AQ37" s="22"/>
      <c r="AR37" s="22"/>
      <c r="AS37" s="22"/>
      <c r="AT37" s="22"/>
      <c r="AU37" s="22"/>
      <c r="AV37" s="22"/>
      <c r="AW37" s="22"/>
      <c r="AX37" s="22"/>
      <c r="AY37" s="22"/>
      <c r="AZ37" s="22"/>
      <c r="BA37" s="22"/>
      <c r="BB37" s="22"/>
      <c r="BC37" s="22"/>
      <c r="BD37" s="22"/>
      <c r="BE37" s="22"/>
      <c r="BF37" s="23"/>
      <c r="BG37" s="158"/>
      <c r="BH37" s="21"/>
      <c r="BI37" s="22"/>
      <c r="BJ37" s="22"/>
      <c r="BK37" s="22"/>
      <c r="BL37" s="22"/>
      <c r="BM37" s="22"/>
      <c r="BN37" s="22"/>
      <c r="BO37" s="22"/>
      <c r="BP37" s="22"/>
      <c r="BQ37" s="22"/>
      <c r="BR37" s="22"/>
      <c r="BS37" s="22"/>
      <c r="BT37" s="22"/>
      <c r="BU37" s="22"/>
      <c r="BV37" s="22"/>
      <c r="BW37" s="23"/>
      <c r="BX37" s="6"/>
      <c r="BY37" s="6"/>
    </row>
    <row r="38" spans="1:77" ht="15" customHeight="1" x14ac:dyDescent="0.25">
      <c r="A38" s="6"/>
      <c r="B38" s="21"/>
      <c r="C38" s="194"/>
      <c r="D38" s="185"/>
      <c r="E38" s="25"/>
      <c r="F38" s="25"/>
      <c r="G38" s="25"/>
      <c r="H38" s="25"/>
      <c r="I38" s="192"/>
      <c r="J38" s="192"/>
      <c r="K38" s="185"/>
      <c r="L38" s="25"/>
      <c r="M38" s="23"/>
      <c r="N38" s="19"/>
      <c r="O38" s="19"/>
      <c r="P38" s="21"/>
      <c r="Q38" s="22"/>
      <c r="R38" s="22"/>
      <c r="S38" s="22"/>
      <c r="T38" s="22"/>
      <c r="U38" s="22"/>
      <c r="V38" s="22"/>
      <c r="W38" s="22"/>
      <c r="X38" s="22"/>
      <c r="Y38" s="22"/>
      <c r="Z38" s="22"/>
      <c r="AA38" s="22"/>
      <c r="AB38" s="22"/>
      <c r="AC38" s="22"/>
      <c r="AD38" s="22"/>
      <c r="AE38" s="22"/>
      <c r="AF38" s="22"/>
      <c r="AG38" s="22"/>
      <c r="AH38" s="22"/>
      <c r="AI38" s="22"/>
      <c r="AJ38" s="23"/>
      <c r="AK38" s="158"/>
      <c r="AL38" s="158"/>
      <c r="AM38" s="21"/>
      <c r="AN38" s="22"/>
      <c r="AO38" s="22"/>
      <c r="AP38" s="22"/>
      <c r="AQ38" s="22"/>
      <c r="AR38" s="22"/>
      <c r="AS38" s="22"/>
      <c r="AT38" s="22"/>
      <c r="AU38" s="22"/>
      <c r="AV38" s="22"/>
      <c r="AW38" s="22"/>
      <c r="AX38" s="22"/>
      <c r="AY38" s="22"/>
      <c r="AZ38" s="22"/>
      <c r="BA38" s="22"/>
      <c r="BB38" s="22"/>
      <c r="BC38" s="22"/>
      <c r="BD38" s="22"/>
      <c r="BE38" s="22"/>
      <c r="BF38" s="23"/>
      <c r="BG38" s="158"/>
      <c r="BH38" s="21"/>
      <c r="BI38" s="22"/>
      <c r="BJ38" s="22"/>
      <c r="BK38" s="22"/>
      <c r="BL38" s="22"/>
      <c r="BM38" s="22"/>
      <c r="BN38" s="22"/>
      <c r="BO38" s="22"/>
      <c r="BP38" s="22"/>
      <c r="BQ38" s="22"/>
      <c r="BR38" s="22"/>
      <c r="BS38" s="22"/>
      <c r="BT38" s="22"/>
      <c r="BU38" s="22"/>
      <c r="BV38" s="22"/>
      <c r="BW38" s="23"/>
      <c r="BX38" s="6"/>
      <c r="BY38" s="6"/>
    </row>
    <row r="39" spans="1:77" ht="15" customHeight="1" x14ac:dyDescent="0.25">
      <c r="A39" s="6"/>
      <c r="B39" s="21"/>
      <c r="C39" s="194" t="s">
        <v>15</v>
      </c>
      <c r="D39" s="185">
        <f>IFERROR(SUMIFS(Tbl_Transactions[Amount],Tbl_Transactions[Account],$C$32,Tbl_Transactions[Date],"&gt;="&amp;$C35,Tbl_Transactions[Date],"&lt;="&amp;$D35,Tbl_Transactions[Type],"Expense"),"")</f>
        <v>0</v>
      </c>
      <c r="E39" s="25"/>
      <c r="F39" s="25"/>
      <c r="G39" s="25"/>
      <c r="H39" s="25"/>
      <c r="I39" s="192" t="s">
        <v>15</v>
      </c>
      <c r="J39" s="192"/>
      <c r="K39" s="185">
        <f>IFERROR(-SUMIFS(Tbl_Transactions[Amount],Tbl_Transactions[Account],Report!$I$32,Tbl_Transactions[Type],"Expense",Tbl_Transactions[Date],"&lt;="&amp;Report!$K$35,Tbl_Transactions[Date],"&gt;="&amp;Report!$I$35),"")</f>
        <v>0</v>
      </c>
      <c r="L39" s="25"/>
      <c r="M39" s="23"/>
      <c r="N39" s="19"/>
      <c r="O39" s="19"/>
      <c r="P39" s="21"/>
      <c r="Q39" s="22"/>
      <c r="R39" s="22"/>
      <c r="S39" s="22"/>
      <c r="T39" s="22"/>
      <c r="U39" s="22"/>
      <c r="V39" s="22"/>
      <c r="W39" s="22"/>
      <c r="X39" s="22"/>
      <c r="Y39" s="22"/>
      <c r="Z39" s="22"/>
      <c r="AA39" s="22"/>
      <c r="AB39" s="22"/>
      <c r="AC39" s="22"/>
      <c r="AD39" s="22"/>
      <c r="AE39" s="22"/>
      <c r="AF39" s="22"/>
      <c r="AG39" s="22"/>
      <c r="AH39" s="22"/>
      <c r="AI39" s="22"/>
      <c r="AJ39" s="23"/>
      <c r="AK39" s="158"/>
      <c r="AL39" s="158"/>
      <c r="AM39" s="21"/>
      <c r="AN39" s="22"/>
      <c r="AO39" s="22"/>
      <c r="AP39" s="22"/>
      <c r="AQ39" s="22"/>
      <c r="AR39" s="22"/>
      <c r="AS39" s="22"/>
      <c r="AT39" s="22"/>
      <c r="AU39" s="22"/>
      <c r="AV39" s="22"/>
      <c r="AW39" s="22"/>
      <c r="AX39" s="22"/>
      <c r="AY39" s="22"/>
      <c r="AZ39" s="22"/>
      <c r="BA39" s="22"/>
      <c r="BB39" s="22"/>
      <c r="BC39" s="22"/>
      <c r="BD39" s="22"/>
      <c r="BE39" s="22"/>
      <c r="BF39" s="23"/>
      <c r="BG39" s="158"/>
      <c r="BH39" s="21"/>
      <c r="BI39" s="22"/>
      <c r="BJ39" s="22"/>
      <c r="BK39" s="22"/>
      <c r="BL39" s="22"/>
      <c r="BM39" s="22"/>
      <c r="BN39" s="22"/>
      <c r="BO39" s="22"/>
      <c r="BP39" s="22"/>
      <c r="BQ39" s="22"/>
      <c r="BR39" s="22"/>
      <c r="BS39" s="22"/>
      <c r="BT39" s="22"/>
      <c r="BU39" s="22"/>
      <c r="BV39" s="22"/>
      <c r="BW39" s="23"/>
      <c r="BX39" s="6"/>
      <c r="BY39" s="6"/>
    </row>
    <row r="40" spans="1:77" ht="15" customHeight="1" x14ac:dyDescent="0.25">
      <c r="A40" s="6"/>
      <c r="B40" s="21"/>
      <c r="C40" s="194"/>
      <c r="D40" s="185"/>
      <c r="E40" s="25"/>
      <c r="F40" s="25"/>
      <c r="G40" s="25"/>
      <c r="H40" s="25"/>
      <c r="I40" s="192"/>
      <c r="J40" s="192"/>
      <c r="K40" s="185"/>
      <c r="L40" s="25"/>
      <c r="M40" s="23"/>
      <c r="N40" s="19"/>
      <c r="O40" s="19"/>
      <c r="P40" s="21"/>
      <c r="Q40" s="22"/>
      <c r="R40" s="22"/>
      <c r="S40" s="22"/>
      <c r="T40" s="22"/>
      <c r="U40" s="22"/>
      <c r="V40" s="22"/>
      <c r="W40" s="22"/>
      <c r="X40" s="22"/>
      <c r="Y40" s="22"/>
      <c r="Z40" s="22"/>
      <c r="AA40" s="22"/>
      <c r="AB40" s="22"/>
      <c r="AC40" s="22"/>
      <c r="AD40" s="22"/>
      <c r="AE40" s="22"/>
      <c r="AF40" s="22"/>
      <c r="AG40" s="22"/>
      <c r="AH40" s="22"/>
      <c r="AI40" s="22"/>
      <c r="AJ40" s="23"/>
      <c r="AK40" s="158"/>
      <c r="AL40" s="158"/>
      <c r="AM40" s="21"/>
      <c r="AN40" s="22"/>
      <c r="AO40" s="22"/>
      <c r="AP40" s="22"/>
      <c r="AQ40" s="22"/>
      <c r="AR40" s="22"/>
      <c r="AS40" s="22"/>
      <c r="AT40" s="22"/>
      <c r="AU40" s="22"/>
      <c r="AV40" s="22"/>
      <c r="AW40" s="22"/>
      <c r="AX40" s="22"/>
      <c r="AY40" s="22"/>
      <c r="AZ40" s="22"/>
      <c r="BA40" s="22"/>
      <c r="BB40" s="22"/>
      <c r="BC40" s="22"/>
      <c r="BD40" s="22"/>
      <c r="BE40" s="22"/>
      <c r="BF40" s="23"/>
      <c r="BG40" s="158"/>
      <c r="BH40" s="21"/>
      <c r="BI40" s="22"/>
      <c r="BJ40" s="22"/>
      <c r="BK40" s="22"/>
      <c r="BL40" s="22"/>
      <c r="BM40" s="22"/>
      <c r="BN40" s="22"/>
      <c r="BO40" s="22"/>
      <c r="BP40" s="22"/>
      <c r="BQ40" s="22"/>
      <c r="BR40" s="22"/>
      <c r="BS40" s="22"/>
      <c r="BT40" s="22"/>
      <c r="BU40" s="22"/>
      <c r="BV40" s="22"/>
      <c r="BW40" s="23"/>
      <c r="BX40" s="6"/>
      <c r="BY40" s="6"/>
    </row>
    <row r="41" spans="1:77" ht="15" customHeight="1" x14ac:dyDescent="0.25">
      <c r="A41" s="6"/>
      <c r="B41" s="21"/>
      <c r="C41" s="194" t="s">
        <v>10</v>
      </c>
      <c r="D41" s="185">
        <f>IFERROR(SUMIFS(Tbl_Transactions[Amount],Tbl_Transactions[Account],$C$32,Tbl_Transactions[Date],"&gt;="&amp;$C35,Tbl_Transactions[Date],"&lt;="&amp;$D35,Tbl_Transactions[Type],"Income"),"")</f>
        <v>0</v>
      </c>
      <c r="E41" s="25"/>
      <c r="F41" s="25"/>
      <c r="G41" s="25"/>
      <c r="H41" s="25"/>
      <c r="I41" s="192" t="s">
        <v>10</v>
      </c>
      <c r="J41" s="192"/>
      <c r="K41" s="185">
        <f>IFERROR(SUMIFS(Tbl_Transactions[Amount],Tbl_Transactions[Account],Report!$I$32,Tbl_Transactions[Type],"Income",Tbl_Transactions[Date],"&lt;="&amp;Report!$K$35,Tbl_Transactions[Date],"&gt;="&amp;Report!$I$35),"")</f>
        <v>0</v>
      </c>
      <c r="L41" s="25"/>
      <c r="M41" s="23"/>
      <c r="N41" s="19"/>
      <c r="O41" s="19"/>
      <c r="P41" s="21"/>
      <c r="Q41" s="22"/>
      <c r="R41" s="22"/>
      <c r="S41" s="22"/>
      <c r="T41" s="22"/>
      <c r="U41" s="22"/>
      <c r="V41" s="22"/>
      <c r="W41" s="22"/>
      <c r="X41" s="22"/>
      <c r="Y41" s="22"/>
      <c r="Z41" s="22"/>
      <c r="AA41" s="22"/>
      <c r="AB41" s="22"/>
      <c r="AC41" s="22"/>
      <c r="AD41" s="22"/>
      <c r="AE41" s="22"/>
      <c r="AF41" s="22"/>
      <c r="AG41" s="22"/>
      <c r="AH41" s="22"/>
      <c r="AI41" s="22"/>
      <c r="AJ41" s="23"/>
      <c r="AK41" s="158"/>
      <c r="AL41" s="158"/>
      <c r="AM41" s="21"/>
      <c r="AN41" s="22"/>
      <c r="AO41" s="22"/>
      <c r="AP41" s="22"/>
      <c r="AQ41" s="22"/>
      <c r="AR41" s="22"/>
      <c r="AS41" s="22"/>
      <c r="AT41" s="22"/>
      <c r="AU41" s="22"/>
      <c r="AV41" s="22"/>
      <c r="AW41" s="22"/>
      <c r="AX41" s="22"/>
      <c r="AY41" s="22"/>
      <c r="AZ41" s="22"/>
      <c r="BA41" s="22"/>
      <c r="BB41" s="22"/>
      <c r="BC41" s="22"/>
      <c r="BD41" s="22"/>
      <c r="BE41" s="22"/>
      <c r="BF41" s="23"/>
      <c r="BG41" s="158"/>
      <c r="BH41" s="21"/>
      <c r="BI41" s="22"/>
      <c r="BJ41" s="22"/>
      <c r="BK41" s="22"/>
      <c r="BL41" s="22"/>
      <c r="BM41" s="22"/>
      <c r="BN41" s="22"/>
      <c r="BO41" s="22"/>
      <c r="BP41" s="22"/>
      <c r="BQ41" s="22"/>
      <c r="BR41" s="22"/>
      <c r="BS41" s="22"/>
      <c r="BT41" s="22"/>
      <c r="BU41" s="22"/>
      <c r="BV41" s="22"/>
      <c r="BW41" s="23"/>
      <c r="BX41" s="6"/>
      <c r="BY41" s="6"/>
    </row>
    <row r="42" spans="1:77" ht="15" customHeight="1" x14ac:dyDescent="0.25">
      <c r="A42" s="6"/>
      <c r="B42" s="21"/>
      <c r="C42" s="194"/>
      <c r="D42" s="185"/>
      <c r="E42" s="25"/>
      <c r="F42" s="25"/>
      <c r="G42" s="25"/>
      <c r="H42" s="25"/>
      <c r="I42" s="192"/>
      <c r="J42" s="192"/>
      <c r="K42" s="185"/>
      <c r="L42" s="25"/>
      <c r="M42" s="23"/>
      <c r="N42" s="19"/>
      <c r="O42" s="19"/>
      <c r="P42" s="21"/>
      <c r="Q42" s="22"/>
      <c r="R42" s="22"/>
      <c r="S42" s="22"/>
      <c r="T42" s="22"/>
      <c r="U42" s="22"/>
      <c r="V42" s="22"/>
      <c r="W42" s="22"/>
      <c r="X42" s="22"/>
      <c r="Y42" s="22"/>
      <c r="Z42" s="22"/>
      <c r="AA42" s="22"/>
      <c r="AB42" s="22"/>
      <c r="AC42" s="22"/>
      <c r="AD42" s="22"/>
      <c r="AE42" s="22"/>
      <c r="AF42" s="22"/>
      <c r="AG42" s="22"/>
      <c r="AH42" s="22"/>
      <c r="AI42" s="22"/>
      <c r="AJ42" s="23"/>
      <c r="AK42" s="158"/>
      <c r="AL42" s="158"/>
      <c r="AM42" s="21"/>
      <c r="AN42" s="22"/>
      <c r="AO42" s="22"/>
      <c r="AP42" s="22"/>
      <c r="AQ42" s="22"/>
      <c r="AR42" s="22"/>
      <c r="AS42" s="22"/>
      <c r="AT42" s="22"/>
      <c r="AU42" s="22"/>
      <c r="AV42" s="22"/>
      <c r="AW42" s="22"/>
      <c r="AX42" s="22"/>
      <c r="AY42" s="22"/>
      <c r="AZ42" s="22"/>
      <c r="BA42" s="22"/>
      <c r="BB42" s="22"/>
      <c r="BC42" s="22"/>
      <c r="BD42" s="22"/>
      <c r="BE42" s="22"/>
      <c r="BF42" s="23"/>
      <c r="BG42" s="158"/>
      <c r="BH42" s="21"/>
      <c r="BI42" s="22"/>
      <c r="BJ42" s="22"/>
      <c r="BK42" s="22"/>
      <c r="BL42" s="22"/>
      <c r="BM42" s="22"/>
      <c r="BN42" s="22"/>
      <c r="BO42" s="22"/>
      <c r="BP42" s="22"/>
      <c r="BQ42" s="22"/>
      <c r="BR42" s="22"/>
      <c r="BS42" s="22"/>
      <c r="BT42" s="22"/>
      <c r="BU42" s="22"/>
      <c r="BV42" s="22"/>
      <c r="BW42" s="23"/>
      <c r="BX42" s="6"/>
      <c r="BY42" s="6"/>
    </row>
    <row r="43" spans="1:77" ht="15" customHeight="1" x14ac:dyDescent="0.25">
      <c r="A43" s="6"/>
      <c r="B43" s="21"/>
      <c r="C43" s="194" t="s">
        <v>25</v>
      </c>
      <c r="D43" s="185">
        <f>IFERROR(SUMIFS(Tbl_Transactions[Amount],Tbl_Transactions[Account],$C$32,Tbl_Transactions[Date],"&gt;="&amp;$C35,Tbl_Transactions[Date],"&lt;="&amp;$D35,Tbl_Transactions[Type],"Transfer"),"")</f>
        <v>0</v>
      </c>
      <c r="E43" s="154"/>
      <c r="F43" s="154"/>
      <c r="G43" s="154"/>
      <c r="H43" s="25"/>
      <c r="I43" s="192" t="s">
        <v>25</v>
      </c>
      <c r="J43" s="192"/>
      <c r="K43" s="185">
        <f>IFERROR(SUMIFS(Tbl_Transactions[Amount],Tbl_Transactions[Account],Report!$I$32,Tbl_Transactions[Type],"Transfer",Tbl_Transactions[Date],"&lt;="&amp;Report!$K$35,Tbl_Transactions[Date],"&gt;="&amp;Report!$I$35),"")</f>
        <v>0</v>
      </c>
      <c r="L43" s="25"/>
      <c r="M43" s="23"/>
      <c r="N43" s="19"/>
      <c r="O43" s="19"/>
      <c r="P43" s="21"/>
      <c r="Q43" s="22"/>
      <c r="R43" s="22"/>
      <c r="S43" s="22"/>
      <c r="T43" s="22"/>
      <c r="U43" s="22"/>
      <c r="V43" s="22"/>
      <c r="W43" s="22"/>
      <c r="X43" s="22"/>
      <c r="Y43" s="22"/>
      <c r="Z43" s="22"/>
      <c r="AA43" s="22"/>
      <c r="AB43" s="22"/>
      <c r="AC43" s="22"/>
      <c r="AD43" s="22"/>
      <c r="AE43" s="22"/>
      <c r="AF43" s="22"/>
      <c r="AG43" s="22"/>
      <c r="AH43" s="22"/>
      <c r="AI43" s="22"/>
      <c r="AJ43" s="23"/>
      <c r="AK43" s="158"/>
      <c r="AL43" s="158"/>
      <c r="AM43" s="21"/>
      <c r="AN43" s="22"/>
      <c r="AO43" s="22"/>
      <c r="AP43" s="22"/>
      <c r="AQ43" s="22"/>
      <c r="AR43" s="22"/>
      <c r="AS43" s="22"/>
      <c r="AT43" s="22"/>
      <c r="AU43" s="22"/>
      <c r="AV43" s="22"/>
      <c r="AW43" s="22"/>
      <c r="AX43" s="22"/>
      <c r="AY43" s="22"/>
      <c r="AZ43" s="22"/>
      <c r="BA43" s="22"/>
      <c r="BB43" s="22"/>
      <c r="BC43" s="22"/>
      <c r="BD43" s="22"/>
      <c r="BE43" s="22"/>
      <c r="BF43" s="23"/>
      <c r="BG43" s="158"/>
      <c r="BH43" s="21"/>
      <c r="BI43" s="22"/>
      <c r="BJ43" s="22"/>
      <c r="BK43" s="22"/>
      <c r="BL43" s="22"/>
      <c r="BM43" s="22"/>
      <c r="BN43" s="22"/>
      <c r="BO43" s="22"/>
      <c r="BP43" s="22"/>
      <c r="BQ43" s="22"/>
      <c r="BR43" s="22"/>
      <c r="BS43" s="22"/>
      <c r="BT43" s="22"/>
      <c r="BU43" s="22"/>
      <c r="BV43" s="22"/>
      <c r="BW43" s="23"/>
      <c r="BX43" s="6"/>
      <c r="BY43" s="6"/>
    </row>
    <row r="44" spans="1:77" x14ac:dyDescent="0.25">
      <c r="A44" s="6"/>
      <c r="B44" s="21"/>
      <c r="C44" s="194"/>
      <c r="D44" s="185"/>
      <c r="E44" s="25"/>
      <c r="F44" s="25"/>
      <c r="G44" s="25"/>
      <c r="H44" s="25"/>
      <c r="I44" s="192"/>
      <c r="J44" s="192"/>
      <c r="K44" s="185"/>
      <c r="L44" s="25"/>
      <c r="M44" s="23"/>
      <c r="N44" s="19"/>
      <c r="O44" s="19"/>
      <c r="P44" s="21"/>
      <c r="Q44" s="22"/>
      <c r="R44" s="22"/>
      <c r="S44" s="22"/>
      <c r="T44" s="22"/>
      <c r="U44" s="22"/>
      <c r="V44" s="22"/>
      <c r="W44" s="22"/>
      <c r="X44" s="22"/>
      <c r="Y44" s="22"/>
      <c r="Z44" s="22"/>
      <c r="AA44" s="22"/>
      <c r="AB44" s="22"/>
      <c r="AC44" s="22"/>
      <c r="AD44" s="22"/>
      <c r="AE44" s="22"/>
      <c r="AF44" s="22"/>
      <c r="AG44" s="22"/>
      <c r="AH44" s="22"/>
      <c r="AI44" s="22"/>
      <c r="AJ44" s="23"/>
      <c r="AK44" s="158"/>
      <c r="AL44" s="158"/>
      <c r="AM44" s="21"/>
      <c r="AN44" s="22"/>
      <c r="AO44" s="22"/>
      <c r="AP44" s="22"/>
      <c r="AQ44" s="22"/>
      <c r="AR44" s="22"/>
      <c r="AS44" s="22"/>
      <c r="AT44" s="22"/>
      <c r="AU44" s="22"/>
      <c r="AV44" s="22"/>
      <c r="AW44" s="22"/>
      <c r="AX44" s="22"/>
      <c r="AY44" s="22"/>
      <c r="AZ44" s="22"/>
      <c r="BA44" s="22"/>
      <c r="BB44" s="22"/>
      <c r="BC44" s="22"/>
      <c r="BD44" s="22"/>
      <c r="BE44" s="22"/>
      <c r="BF44" s="23"/>
      <c r="BG44" s="158"/>
      <c r="BH44" s="21"/>
      <c r="BI44" s="22"/>
      <c r="BJ44" s="22"/>
      <c r="BK44" s="22"/>
      <c r="BL44" s="22"/>
      <c r="BM44" s="22"/>
      <c r="BN44" s="22"/>
      <c r="BO44" s="22"/>
      <c r="BP44" s="22"/>
      <c r="BQ44" s="22"/>
      <c r="BR44" s="22"/>
      <c r="BS44" s="22"/>
      <c r="BT44" s="22"/>
      <c r="BU44" s="22"/>
      <c r="BV44" s="22"/>
      <c r="BW44" s="23"/>
      <c r="BX44" s="6"/>
      <c r="BY44" s="6"/>
    </row>
    <row r="45" spans="1:77" x14ac:dyDescent="0.25">
      <c r="A45" s="6"/>
      <c r="B45" s="21"/>
      <c r="C45" s="194" t="s">
        <v>43</v>
      </c>
      <c r="D45" s="185">
        <f>IFERROR(SUMIFS(Tbl_Transactions[Amount],Tbl_Transactions[Account],$C$32,Tbl_Transactions[Date],"&lt;="&amp;$D35,Tbl_Transactions[Type],"Transfer")-SUMIFS(Tbl_Transactions[Amount],Tbl_Transactions[Account],Report!$C$32,Tbl_Transactions[Date],"&lt;="&amp;$D35,Tbl_Transactions[Type],"Expense")+SUMIFS(Tbl_Transactions[Amount],Tbl_Transactions[Account],Report!$C$32,Tbl_Transactions[Date],"&lt;="&amp;$D35,Tbl_Transactions[Type],"Income")+SUMIF(Settings!$C$18:$C$22,$C$32,Settings!$D$18:$D$22),"")</f>
        <v>0</v>
      </c>
      <c r="E45" s="25"/>
      <c r="F45" s="25"/>
      <c r="G45" s="41"/>
      <c r="H45" s="25"/>
      <c r="I45" s="192" t="s">
        <v>43</v>
      </c>
      <c r="J45" s="192"/>
      <c r="K45" s="185">
        <f>IFERROR(SUMIF(Settings!$C$24:$C$28,Report!I32,Settings!$D$24:$D$28)-SUMIFS(Tbl_Transactions[Amount],Tbl_Transactions[Account],Report!$I$32,Tbl_Transactions[Type],"Expense",Tbl_Transactions[Date],"&lt;="&amp;Report!$K$35)+SUMIFS(Tbl_Transactions[Amount],Tbl_Transactions[Account],Report!$I$32,Tbl_Transactions[Type],"Transfer",Tbl_Transactions[Date],"&lt;="&amp;Report!$K$35)+SUMIFS(Tbl_Transactions[Amount],Tbl_Transactions[Account],Report!$I$32,Tbl_Transactions[Type],"Income",Tbl_Transactions[Date],"&lt;="&amp;Report!$K$35),"")</f>
        <v>0</v>
      </c>
      <c r="L45" s="25"/>
      <c r="M45" s="23"/>
      <c r="N45" s="19"/>
      <c r="O45" s="19"/>
      <c r="P45" s="21"/>
      <c r="Q45" s="22"/>
      <c r="R45" s="22"/>
      <c r="S45" s="22"/>
      <c r="T45" s="22"/>
      <c r="U45" s="22"/>
      <c r="V45" s="22"/>
      <c r="W45" s="22"/>
      <c r="X45" s="22"/>
      <c r="Y45" s="22"/>
      <c r="Z45" s="22"/>
      <c r="AA45" s="22"/>
      <c r="AB45" s="22"/>
      <c r="AC45" s="22"/>
      <c r="AD45" s="22"/>
      <c r="AE45" s="22"/>
      <c r="AF45" s="22"/>
      <c r="AG45" s="22"/>
      <c r="AH45" s="22"/>
      <c r="AI45" s="22"/>
      <c r="AJ45" s="23"/>
      <c r="AK45" s="158"/>
      <c r="AL45" s="158"/>
      <c r="AM45" s="21"/>
      <c r="AN45" s="22"/>
      <c r="AO45" s="22"/>
      <c r="AP45" s="22"/>
      <c r="AQ45" s="22"/>
      <c r="AR45" s="22"/>
      <c r="AS45" s="22"/>
      <c r="AT45" s="22"/>
      <c r="AU45" s="22"/>
      <c r="AV45" s="22"/>
      <c r="AW45" s="22"/>
      <c r="AX45" s="22"/>
      <c r="AY45" s="22"/>
      <c r="AZ45" s="22"/>
      <c r="BA45" s="22"/>
      <c r="BB45" s="22"/>
      <c r="BC45" s="22"/>
      <c r="BD45" s="22"/>
      <c r="BE45" s="22"/>
      <c r="BF45" s="23"/>
      <c r="BG45" s="158"/>
      <c r="BH45" s="21"/>
      <c r="BI45" s="22"/>
      <c r="BJ45" s="22"/>
      <c r="BK45" s="22"/>
      <c r="BL45" s="22"/>
      <c r="BM45" s="22"/>
      <c r="BN45" s="22"/>
      <c r="BO45" s="22"/>
      <c r="BP45" s="22"/>
      <c r="BQ45" s="22"/>
      <c r="BR45" s="22"/>
      <c r="BS45" s="22"/>
      <c r="BT45" s="22"/>
      <c r="BU45" s="22"/>
      <c r="BV45" s="22"/>
      <c r="BW45" s="23"/>
      <c r="BX45" s="6"/>
      <c r="BY45" s="6"/>
    </row>
    <row r="46" spans="1:77" x14ac:dyDescent="0.25">
      <c r="A46" s="6"/>
      <c r="B46" s="21"/>
      <c r="C46" s="194"/>
      <c r="D46" s="185"/>
      <c r="E46" s="25"/>
      <c r="F46" s="25"/>
      <c r="G46" s="155"/>
      <c r="H46" s="25"/>
      <c r="I46" s="192"/>
      <c r="J46" s="192"/>
      <c r="K46" s="185"/>
      <c r="L46" s="25"/>
      <c r="M46" s="23"/>
      <c r="N46" s="19"/>
      <c r="O46" s="19"/>
      <c r="P46" s="21"/>
      <c r="Q46" s="22"/>
      <c r="R46" s="22"/>
      <c r="S46" s="22"/>
      <c r="T46" s="22"/>
      <c r="U46" s="22"/>
      <c r="V46" s="22"/>
      <c r="W46" s="22"/>
      <c r="X46" s="22"/>
      <c r="Y46" s="22"/>
      <c r="Z46" s="22"/>
      <c r="AA46" s="22"/>
      <c r="AB46" s="22"/>
      <c r="AC46" s="22"/>
      <c r="AD46" s="22"/>
      <c r="AE46" s="22"/>
      <c r="AF46" s="22"/>
      <c r="AG46" s="22"/>
      <c r="AH46" s="22"/>
      <c r="AI46" s="22"/>
      <c r="AJ46" s="23"/>
      <c r="AK46" s="158"/>
      <c r="AL46" s="158"/>
      <c r="AM46" s="21"/>
      <c r="AN46" s="22"/>
      <c r="AO46" s="22"/>
      <c r="AP46" s="22"/>
      <c r="AQ46" s="22"/>
      <c r="AR46" s="22"/>
      <c r="AS46" s="22"/>
      <c r="AT46" s="22"/>
      <c r="AU46" s="22"/>
      <c r="AV46" s="22"/>
      <c r="AW46" s="22"/>
      <c r="AX46" s="22"/>
      <c r="AY46" s="22"/>
      <c r="AZ46" s="22"/>
      <c r="BA46" s="22"/>
      <c r="BB46" s="22"/>
      <c r="BC46" s="22"/>
      <c r="BD46" s="22"/>
      <c r="BE46" s="22"/>
      <c r="BF46" s="23"/>
      <c r="BG46" s="158"/>
      <c r="BH46" s="21"/>
      <c r="BI46" s="22"/>
      <c r="BJ46" s="22"/>
      <c r="BK46" s="22"/>
      <c r="BL46" s="22"/>
      <c r="BM46" s="22"/>
      <c r="BN46" s="22"/>
      <c r="BO46" s="22"/>
      <c r="BP46" s="22"/>
      <c r="BQ46" s="22"/>
      <c r="BR46" s="22"/>
      <c r="BS46" s="22"/>
      <c r="BT46" s="22"/>
      <c r="BU46" s="22"/>
      <c r="BV46" s="22"/>
      <c r="BW46" s="23"/>
      <c r="BX46" s="6"/>
      <c r="BY46" s="6"/>
    </row>
    <row r="47" spans="1:77" x14ac:dyDescent="0.25">
      <c r="A47" s="6"/>
      <c r="B47" s="21"/>
      <c r="C47" s="25"/>
      <c r="D47" s="25"/>
      <c r="E47" s="25"/>
      <c r="F47" s="25"/>
      <c r="G47" s="25"/>
      <c r="H47" s="25"/>
      <c r="I47" s="25"/>
      <c r="J47" s="25"/>
      <c r="K47" s="25"/>
      <c r="L47" s="25"/>
      <c r="M47" s="23"/>
      <c r="N47" s="19"/>
      <c r="O47" s="19"/>
      <c r="P47" s="21"/>
      <c r="Q47" s="22"/>
      <c r="R47" s="22"/>
      <c r="S47" s="22"/>
      <c r="T47" s="22"/>
      <c r="U47" s="22"/>
      <c r="V47" s="22"/>
      <c r="W47" s="22"/>
      <c r="X47" s="22"/>
      <c r="Y47" s="22"/>
      <c r="Z47" s="22"/>
      <c r="AA47" s="22"/>
      <c r="AB47" s="22"/>
      <c r="AC47" s="22"/>
      <c r="AD47" s="22"/>
      <c r="AE47" s="22"/>
      <c r="AF47" s="22"/>
      <c r="AG47" s="22"/>
      <c r="AH47" s="22"/>
      <c r="AI47" s="22"/>
      <c r="AJ47" s="23"/>
      <c r="AK47" s="158"/>
      <c r="AL47" s="158"/>
      <c r="AM47" s="21"/>
      <c r="AN47" s="22"/>
      <c r="AO47" s="22"/>
      <c r="AP47" s="22"/>
      <c r="AQ47" s="22"/>
      <c r="AR47" s="22"/>
      <c r="AS47" s="22"/>
      <c r="AT47" s="22"/>
      <c r="AU47" s="22"/>
      <c r="AV47" s="22"/>
      <c r="AW47" s="22"/>
      <c r="AX47" s="22"/>
      <c r="AY47" s="22"/>
      <c r="AZ47" s="22"/>
      <c r="BA47" s="22"/>
      <c r="BB47" s="22"/>
      <c r="BC47" s="22"/>
      <c r="BD47" s="22"/>
      <c r="BE47" s="22"/>
      <c r="BF47" s="23"/>
      <c r="BG47" s="158"/>
      <c r="BH47" s="21"/>
      <c r="BI47" s="22"/>
      <c r="BJ47" s="22"/>
      <c r="BK47" s="22"/>
      <c r="BL47" s="22"/>
      <c r="BM47" s="22"/>
      <c r="BN47" s="22"/>
      <c r="BO47" s="22"/>
      <c r="BP47" s="22"/>
      <c r="BQ47" s="22"/>
      <c r="BR47" s="22"/>
      <c r="BS47" s="22"/>
      <c r="BT47" s="22"/>
      <c r="BU47" s="22"/>
      <c r="BV47" s="22"/>
      <c r="BW47" s="23"/>
      <c r="BX47" s="6"/>
      <c r="BY47" s="6"/>
    </row>
    <row r="48" spans="1:77" x14ac:dyDescent="0.25">
      <c r="A48" s="6"/>
      <c r="B48" s="21"/>
      <c r="C48" s="25"/>
      <c r="D48" s="25"/>
      <c r="E48" s="25"/>
      <c r="F48" s="25"/>
      <c r="G48" s="25"/>
      <c r="H48" s="25"/>
      <c r="I48" s="154"/>
      <c r="J48" s="154"/>
      <c r="K48" s="25"/>
      <c r="L48" s="25"/>
      <c r="M48" s="23"/>
      <c r="N48" s="19"/>
      <c r="O48" s="19"/>
      <c r="P48" s="21"/>
      <c r="Q48" s="22"/>
      <c r="R48" s="22"/>
      <c r="S48" s="22"/>
      <c r="T48" s="22"/>
      <c r="U48" s="22"/>
      <c r="V48" s="22"/>
      <c r="W48" s="22"/>
      <c r="X48" s="22"/>
      <c r="Y48" s="22"/>
      <c r="Z48" s="22"/>
      <c r="AA48" s="22"/>
      <c r="AB48" s="22"/>
      <c r="AC48" s="22"/>
      <c r="AD48" s="22"/>
      <c r="AE48" s="22"/>
      <c r="AF48" s="22"/>
      <c r="AG48" s="22"/>
      <c r="AH48" s="22"/>
      <c r="AI48" s="22"/>
      <c r="AJ48" s="23"/>
      <c r="AK48" s="158"/>
      <c r="AL48" s="158"/>
      <c r="AM48" s="21"/>
      <c r="AN48" s="22"/>
      <c r="AO48" s="22"/>
      <c r="AP48" s="22"/>
      <c r="AQ48" s="22"/>
      <c r="AR48" s="22"/>
      <c r="AS48" s="22"/>
      <c r="AT48" s="22"/>
      <c r="AU48" s="22"/>
      <c r="AV48" s="22"/>
      <c r="AW48" s="22"/>
      <c r="AX48" s="22"/>
      <c r="AY48" s="22"/>
      <c r="AZ48" s="22"/>
      <c r="BA48" s="22"/>
      <c r="BB48" s="22"/>
      <c r="BC48" s="22"/>
      <c r="BD48" s="22"/>
      <c r="BE48" s="22"/>
      <c r="BF48" s="23"/>
      <c r="BG48" s="158"/>
      <c r="BH48" s="21"/>
      <c r="BI48" s="22"/>
      <c r="BJ48" s="22"/>
      <c r="BK48" s="22"/>
      <c r="BL48" s="22"/>
      <c r="BM48" s="22"/>
      <c r="BN48" s="22"/>
      <c r="BO48" s="22"/>
      <c r="BP48" s="22"/>
      <c r="BQ48" s="22"/>
      <c r="BR48" s="22"/>
      <c r="BS48" s="22"/>
      <c r="BT48" s="22"/>
      <c r="BU48" s="22"/>
      <c r="BV48" s="22"/>
      <c r="BW48" s="23"/>
      <c r="BX48" s="6"/>
      <c r="BY48" s="6"/>
    </row>
    <row r="49" spans="1:77" x14ac:dyDescent="0.25">
      <c r="A49" s="6"/>
      <c r="B49" s="21"/>
      <c r="C49" s="156" t="s">
        <v>71</v>
      </c>
      <c r="D49" s="25"/>
      <c r="E49" s="25"/>
      <c r="F49" s="25"/>
      <c r="G49" s="41"/>
      <c r="H49" s="41"/>
      <c r="I49" s="156" t="s">
        <v>72</v>
      </c>
      <c r="J49" s="41"/>
      <c r="K49" s="41"/>
      <c r="L49" s="41"/>
      <c r="M49" s="23"/>
      <c r="N49" s="19"/>
      <c r="O49" s="19"/>
      <c r="P49" s="21"/>
      <c r="Q49" s="22"/>
      <c r="R49" s="22"/>
      <c r="S49" s="22"/>
      <c r="T49" s="22"/>
      <c r="U49" s="22"/>
      <c r="V49" s="22"/>
      <c r="W49" s="22"/>
      <c r="X49" s="22"/>
      <c r="Y49" s="22"/>
      <c r="Z49" s="22"/>
      <c r="AA49" s="22"/>
      <c r="AB49" s="22"/>
      <c r="AC49" s="22"/>
      <c r="AD49" s="22"/>
      <c r="AE49" s="22"/>
      <c r="AF49" s="22"/>
      <c r="AG49" s="22"/>
      <c r="AH49" s="22"/>
      <c r="AI49" s="22"/>
      <c r="AJ49" s="23"/>
      <c r="AK49" s="158"/>
      <c r="AL49" s="158"/>
      <c r="AM49" s="21"/>
      <c r="AN49" s="22"/>
      <c r="AO49" s="22"/>
      <c r="AP49" s="22"/>
      <c r="AQ49" s="22"/>
      <c r="AR49" s="22"/>
      <c r="AS49" s="22"/>
      <c r="AT49" s="22"/>
      <c r="AU49" s="22"/>
      <c r="AV49" s="22"/>
      <c r="AW49" s="22"/>
      <c r="AX49" s="22"/>
      <c r="AY49" s="22"/>
      <c r="AZ49" s="22"/>
      <c r="BA49" s="22"/>
      <c r="BB49" s="22"/>
      <c r="BC49" s="22"/>
      <c r="BD49" s="22"/>
      <c r="BE49" s="22"/>
      <c r="BF49" s="23"/>
      <c r="BG49" s="158"/>
      <c r="BH49" s="21"/>
      <c r="BI49" s="22"/>
      <c r="BJ49" s="22"/>
      <c r="BK49" s="22"/>
      <c r="BL49" s="22"/>
      <c r="BM49" s="22"/>
      <c r="BN49" s="22"/>
      <c r="BO49" s="22"/>
      <c r="BP49" s="22"/>
      <c r="BQ49" s="22"/>
      <c r="BR49" s="22"/>
      <c r="BS49" s="22"/>
      <c r="BT49" s="22"/>
      <c r="BU49" s="22"/>
      <c r="BV49" s="22"/>
      <c r="BW49" s="23"/>
      <c r="BX49" s="6"/>
      <c r="BY49" s="6"/>
    </row>
    <row r="50" spans="1:77" x14ac:dyDescent="0.25">
      <c r="A50" s="6"/>
      <c r="B50" s="21"/>
      <c r="C50" s="25"/>
      <c r="D50" s="25"/>
      <c r="E50" s="25"/>
      <c r="F50" s="25"/>
      <c r="G50" s="25"/>
      <c r="H50" s="25"/>
      <c r="I50" s="25"/>
      <c r="J50" s="25"/>
      <c r="K50" s="25"/>
      <c r="L50" s="25"/>
      <c r="M50" s="23"/>
      <c r="N50" s="19"/>
      <c r="O50" s="19"/>
      <c r="P50" s="21"/>
      <c r="Q50" s="22"/>
      <c r="R50" s="22"/>
      <c r="S50" s="22"/>
      <c r="T50" s="22"/>
      <c r="U50" s="22"/>
      <c r="V50" s="22"/>
      <c r="W50" s="22"/>
      <c r="X50" s="22"/>
      <c r="Y50" s="22"/>
      <c r="Z50" s="22"/>
      <c r="AA50" s="22"/>
      <c r="AB50" s="22"/>
      <c r="AC50" s="22"/>
      <c r="AD50" s="22"/>
      <c r="AE50" s="22"/>
      <c r="AF50" s="22"/>
      <c r="AG50" s="22"/>
      <c r="AH50" s="22"/>
      <c r="AI50" s="22"/>
      <c r="AJ50" s="23"/>
      <c r="AK50" s="158"/>
      <c r="AL50" s="158"/>
      <c r="AM50" s="21"/>
      <c r="AN50" s="22"/>
      <c r="AO50" s="22"/>
      <c r="AP50" s="22"/>
      <c r="AQ50" s="22"/>
      <c r="AR50" s="22"/>
      <c r="AS50" s="22"/>
      <c r="AT50" s="22"/>
      <c r="AU50" s="22"/>
      <c r="AV50" s="22"/>
      <c r="AW50" s="22"/>
      <c r="AX50" s="22"/>
      <c r="AY50" s="22"/>
      <c r="AZ50" s="22"/>
      <c r="BA50" s="22"/>
      <c r="BB50" s="22"/>
      <c r="BC50" s="22"/>
      <c r="BD50" s="22"/>
      <c r="BE50" s="22"/>
      <c r="BF50" s="23"/>
      <c r="BG50" s="158"/>
      <c r="BH50" s="21"/>
      <c r="BI50" s="22"/>
      <c r="BJ50" s="22"/>
      <c r="BK50" s="22"/>
      <c r="BL50" s="22"/>
      <c r="BM50" s="22"/>
      <c r="BN50" s="22"/>
      <c r="BO50" s="22"/>
      <c r="BP50" s="22"/>
      <c r="BQ50" s="22"/>
      <c r="BR50" s="22"/>
      <c r="BS50" s="22"/>
      <c r="BT50" s="22"/>
      <c r="BU50" s="22"/>
      <c r="BV50" s="22"/>
      <c r="BW50" s="23"/>
      <c r="BX50" s="6"/>
      <c r="BY50" s="6"/>
    </row>
    <row r="51" spans="1:77" x14ac:dyDescent="0.25">
      <c r="A51" s="6"/>
      <c r="B51" s="21"/>
      <c r="C51" s="22"/>
      <c r="D51" s="22"/>
      <c r="E51" s="22"/>
      <c r="F51" s="22"/>
      <c r="G51" s="22"/>
      <c r="H51" s="22"/>
      <c r="I51" s="22"/>
      <c r="J51" s="22"/>
      <c r="K51" s="22"/>
      <c r="L51" s="22"/>
      <c r="M51" s="23"/>
      <c r="N51" s="19"/>
      <c r="O51" s="19"/>
      <c r="P51" s="21"/>
      <c r="Q51" s="22"/>
      <c r="R51" s="22"/>
      <c r="S51" s="22"/>
      <c r="T51" s="22"/>
      <c r="U51" s="22"/>
      <c r="V51" s="22"/>
      <c r="W51" s="22"/>
      <c r="X51" s="22"/>
      <c r="Y51" s="22"/>
      <c r="Z51" s="22"/>
      <c r="AA51" s="22"/>
      <c r="AB51" s="22"/>
      <c r="AC51" s="22"/>
      <c r="AD51" s="22"/>
      <c r="AE51" s="22"/>
      <c r="AF51" s="22"/>
      <c r="AG51" s="22"/>
      <c r="AH51" s="22"/>
      <c r="AI51" s="22"/>
      <c r="AJ51" s="23"/>
      <c r="AK51" s="158"/>
      <c r="AL51" s="158"/>
      <c r="AM51" s="21"/>
      <c r="AN51" s="22"/>
      <c r="AO51" s="22"/>
      <c r="AP51" s="22"/>
      <c r="AQ51" s="22"/>
      <c r="AR51" s="22"/>
      <c r="AS51" s="22"/>
      <c r="AT51" s="22"/>
      <c r="AU51" s="22"/>
      <c r="AV51" s="22"/>
      <c r="AW51" s="22"/>
      <c r="AX51" s="22"/>
      <c r="AY51" s="22"/>
      <c r="AZ51" s="22"/>
      <c r="BA51" s="22"/>
      <c r="BB51" s="22"/>
      <c r="BC51" s="22"/>
      <c r="BD51" s="22"/>
      <c r="BE51" s="22"/>
      <c r="BF51" s="23"/>
      <c r="BG51" s="158"/>
      <c r="BH51" s="21"/>
      <c r="BI51" s="22"/>
      <c r="BJ51" s="22"/>
      <c r="BK51" s="22"/>
      <c r="BL51" s="22"/>
      <c r="BM51" s="22"/>
      <c r="BN51" s="22"/>
      <c r="BO51" s="22"/>
      <c r="BP51" s="22"/>
      <c r="BQ51" s="22"/>
      <c r="BR51" s="22"/>
      <c r="BS51" s="22"/>
      <c r="BT51" s="22"/>
      <c r="BU51" s="22"/>
      <c r="BV51" s="22"/>
      <c r="BW51" s="23"/>
      <c r="BX51" s="6"/>
      <c r="BY51" s="6"/>
    </row>
    <row r="52" spans="1:77" ht="15.75" thickBot="1" x14ac:dyDescent="0.3">
      <c r="A52" s="6"/>
      <c r="B52" s="61"/>
      <c r="C52" s="62"/>
      <c r="D52" s="62"/>
      <c r="E52" s="62"/>
      <c r="F52" s="62"/>
      <c r="G52" s="62"/>
      <c r="H52" s="62"/>
      <c r="I52" s="62"/>
      <c r="J52" s="62"/>
      <c r="K52" s="62"/>
      <c r="L52" s="62"/>
      <c r="M52" s="63"/>
      <c r="N52" s="19"/>
      <c r="O52" s="19"/>
      <c r="P52" s="61"/>
      <c r="Q52" s="62"/>
      <c r="R52" s="62"/>
      <c r="S52" s="62"/>
      <c r="T52" s="62"/>
      <c r="U52" s="62"/>
      <c r="V52" s="62"/>
      <c r="W52" s="62"/>
      <c r="X52" s="62"/>
      <c r="Y52" s="62"/>
      <c r="Z52" s="62"/>
      <c r="AA52" s="62"/>
      <c r="AB52" s="62"/>
      <c r="AC52" s="62"/>
      <c r="AD52" s="62"/>
      <c r="AE52" s="62"/>
      <c r="AF52" s="62"/>
      <c r="AG52" s="62"/>
      <c r="AH52" s="62"/>
      <c r="AI52" s="62"/>
      <c r="AJ52" s="63"/>
      <c r="AK52" s="158"/>
      <c r="AL52" s="158"/>
      <c r="AM52" s="61"/>
      <c r="AN52" s="62"/>
      <c r="AO52" s="62"/>
      <c r="AP52" s="62"/>
      <c r="AQ52" s="62"/>
      <c r="AR52" s="62"/>
      <c r="AS52" s="62"/>
      <c r="AT52" s="62"/>
      <c r="AU52" s="62"/>
      <c r="AV52" s="62"/>
      <c r="AW52" s="62"/>
      <c r="AX52" s="62"/>
      <c r="AY52" s="62"/>
      <c r="AZ52" s="62"/>
      <c r="BA52" s="62"/>
      <c r="BB52" s="62"/>
      <c r="BC52" s="62"/>
      <c r="BD52" s="62"/>
      <c r="BE52" s="62"/>
      <c r="BF52" s="63"/>
      <c r="BG52" s="158"/>
      <c r="BH52" s="61"/>
      <c r="BI52" s="62"/>
      <c r="BJ52" s="62"/>
      <c r="BK52" s="62"/>
      <c r="BL52" s="62"/>
      <c r="BM52" s="62"/>
      <c r="BN52" s="62"/>
      <c r="BO52" s="62"/>
      <c r="BP52" s="62"/>
      <c r="BQ52" s="62"/>
      <c r="BR52" s="62"/>
      <c r="BS52" s="62"/>
      <c r="BT52" s="62"/>
      <c r="BU52" s="62"/>
      <c r="BV52" s="62"/>
      <c r="BW52" s="63"/>
      <c r="BX52" s="6"/>
      <c r="BY52" s="6"/>
    </row>
    <row r="53" spans="1:77" x14ac:dyDescent="0.25">
      <c r="A53" s="6"/>
      <c r="B53" s="19"/>
      <c r="C53" s="19"/>
      <c r="D53" s="19"/>
      <c r="E53" s="19"/>
      <c r="F53" s="19"/>
      <c r="G53" s="19"/>
      <c r="H53" s="19"/>
      <c r="I53" s="19"/>
      <c r="J53" s="19"/>
      <c r="K53" s="19"/>
      <c r="L53" s="19"/>
      <c r="M53" s="19"/>
      <c r="N53" s="19"/>
      <c r="O53" s="19"/>
      <c r="P53" s="60"/>
      <c r="Q53" s="60"/>
      <c r="R53" s="60"/>
      <c r="S53" s="60"/>
      <c r="T53" s="60"/>
      <c r="U53" s="60"/>
      <c r="V53" s="60"/>
      <c r="W53" s="60"/>
      <c r="X53" s="60"/>
      <c r="Y53" s="60"/>
      <c r="Z53" s="60"/>
      <c r="AA53" s="60"/>
      <c r="AB53" s="60"/>
      <c r="AC53" s="60"/>
      <c r="AD53" s="60"/>
      <c r="AE53" s="60"/>
      <c r="AF53" s="60"/>
      <c r="AG53" s="60"/>
      <c r="AH53" s="60"/>
      <c r="AI53" s="60"/>
      <c r="AJ53" s="60"/>
      <c r="AK53" s="19"/>
      <c r="AL53" s="19"/>
      <c r="AM53" s="19"/>
      <c r="AN53" s="19"/>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6"/>
      <c r="BY53" s="6"/>
    </row>
    <row r="54" spans="1:77" x14ac:dyDescent="0.25">
      <c r="A54" s="6"/>
      <c r="B54" s="19"/>
      <c r="C54" s="19"/>
      <c r="D54" s="19"/>
      <c r="E54" s="19"/>
      <c r="F54" s="19"/>
      <c r="G54" s="19"/>
      <c r="H54" s="19"/>
      <c r="I54" s="19"/>
      <c r="J54" s="19"/>
      <c r="K54" s="19"/>
      <c r="L54" s="19"/>
      <c r="M54" s="19"/>
      <c r="N54" s="19"/>
      <c r="O54" s="19"/>
      <c r="P54" s="60"/>
      <c r="Q54" s="60"/>
      <c r="R54" s="60"/>
      <c r="S54" s="60"/>
      <c r="T54" s="60"/>
      <c r="U54" s="60"/>
      <c r="V54" s="60"/>
      <c r="W54" s="60"/>
      <c r="X54" s="60"/>
      <c r="Y54" s="60"/>
      <c r="Z54" s="60"/>
      <c r="AA54" s="60"/>
      <c r="AB54" s="60"/>
      <c r="AC54" s="60"/>
      <c r="AD54" s="60"/>
      <c r="AE54" s="60"/>
      <c r="AF54" s="60"/>
      <c r="AG54" s="60"/>
      <c r="AH54" s="60"/>
      <c r="AI54" s="60"/>
      <c r="AJ54" s="60"/>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19"/>
      <c r="BS54" s="19"/>
      <c r="BT54" s="19"/>
      <c r="BU54" s="19"/>
      <c r="BV54" s="19"/>
      <c r="BW54" s="19"/>
      <c r="BX54" s="6"/>
      <c r="BY54" s="6"/>
    </row>
    <row r="55" spans="1:77" x14ac:dyDescent="0.25">
      <c r="A55" s="6"/>
      <c r="B55" s="19"/>
      <c r="C55" s="19"/>
      <c r="D55" s="19"/>
      <c r="E55" s="19"/>
      <c r="F55" s="19"/>
      <c r="G55" s="19"/>
      <c r="H55" s="19"/>
      <c r="I55" s="19"/>
      <c r="J55" s="19"/>
      <c r="K55" s="19"/>
      <c r="L55" s="19"/>
      <c r="M55" s="19"/>
      <c r="N55" s="19"/>
      <c r="O55" s="19"/>
      <c r="P55" s="60"/>
      <c r="Q55" s="60"/>
      <c r="R55" s="60"/>
      <c r="S55" s="60"/>
      <c r="T55" s="60"/>
      <c r="U55" s="60"/>
      <c r="V55" s="60"/>
      <c r="W55" s="60"/>
      <c r="X55" s="60"/>
      <c r="Y55" s="60"/>
      <c r="Z55" s="60"/>
      <c r="AA55" s="60"/>
      <c r="AB55" s="60"/>
      <c r="AC55" s="60"/>
      <c r="AD55" s="60"/>
      <c r="AE55" s="60"/>
      <c r="AF55" s="60"/>
      <c r="AG55" s="60"/>
      <c r="AH55" s="60"/>
      <c r="AI55" s="60"/>
      <c r="AJ55" s="60"/>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19"/>
      <c r="BS55" s="19"/>
      <c r="BT55" s="19"/>
      <c r="BU55" s="19"/>
      <c r="BV55" s="19"/>
      <c r="BW55" s="19"/>
      <c r="BX55" s="6"/>
      <c r="BY55" s="6"/>
    </row>
    <row r="56" spans="1:77" x14ac:dyDescent="0.25">
      <c r="A56" s="6"/>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c r="BU56" s="19"/>
      <c r="BV56" s="19"/>
      <c r="BW56" s="19"/>
      <c r="BX56" s="6"/>
      <c r="BY56" s="6"/>
    </row>
    <row r="57" spans="1:77" hidden="1" x14ac:dyDescent="0.25">
      <c r="A57" s="6"/>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c r="AZ57" s="19"/>
      <c r="BA57" s="19"/>
      <c r="BB57" s="19"/>
      <c r="BC57" s="19"/>
      <c r="BD57" s="19"/>
      <c r="BE57" s="19"/>
      <c r="BF57" s="19"/>
      <c r="BG57" s="19"/>
      <c r="BH57" s="19"/>
      <c r="BI57" s="19"/>
      <c r="BJ57" s="19"/>
      <c r="BK57" s="19"/>
      <c r="BL57" s="19"/>
      <c r="BM57" s="19"/>
      <c r="BN57" s="19"/>
      <c r="BO57" s="19"/>
      <c r="BP57" s="19"/>
      <c r="BQ57" s="19"/>
      <c r="BR57" s="19"/>
      <c r="BS57" s="19"/>
      <c r="BT57" s="19"/>
      <c r="BU57" s="19"/>
      <c r="BV57" s="19"/>
      <c r="BW57" s="19"/>
    </row>
    <row r="58" spans="1:77" hidden="1" x14ac:dyDescent="0.25">
      <c r="A58" s="6"/>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c r="BR58" s="19"/>
      <c r="BS58" s="19"/>
      <c r="BT58" s="19"/>
      <c r="BU58" s="19"/>
      <c r="BV58" s="19"/>
      <c r="BW58" s="19"/>
    </row>
    <row r="59" spans="1:77" x14ac:dyDescent="0.25">
      <c r="A59" s="6"/>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6"/>
      <c r="BY59" s="6"/>
    </row>
    <row r="60" spans="1:77" x14ac:dyDescent="0.25">
      <c r="A60" s="6"/>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c r="BI60" s="19"/>
      <c r="BJ60" s="19"/>
      <c r="BK60" s="19"/>
      <c r="BL60" s="19"/>
      <c r="BM60" s="19"/>
      <c r="BN60" s="19"/>
      <c r="BO60" s="19"/>
      <c r="BP60" s="19"/>
      <c r="BQ60" s="19"/>
      <c r="BR60" s="19"/>
      <c r="BS60" s="19"/>
      <c r="BT60" s="19"/>
      <c r="BU60" s="19"/>
      <c r="BV60" s="19"/>
      <c r="BW60" s="19"/>
      <c r="BX60" s="6"/>
      <c r="BY60" s="6"/>
    </row>
    <row r="61" spans="1:77" x14ac:dyDescent="0.25">
      <c r="A61" s="6"/>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9"/>
      <c r="BS61" s="19"/>
      <c r="BT61" s="19"/>
      <c r="BU61" s="19"/>
      <c r="BV61" s="19"/>
      <c r="BW61" s="19"/>
      <c r="BX61" s="6"/>
      <c r="BY61" s="6"/>
    </row>
    <row r="62" spans="1:77" hidden="1" x14ac:dyDescent="0.25"/>
  </sheetData>
  <sheetProtection algorithmName="SHA-512" hashValue="3ETrjZgjsLff3YlWqsVwTB6gnSqVy6E67CD0P9Ub+AmqmKdRVV6nMjLPli0aoVmiYU78EP6grxMXmZ7e1ObdNg==" saltValue="c3zvItqChmyldOriE8RUnw==" spinCount="100000" sheet="1" objects="1" scenarios="1"/>
  <mergeCells count="111">
    <mergeCell ref="BU1:BW1"/>
    <mergeCell ref="BS1:BT1"/>
    <mergeCell ref="BH1:BR1"/>
    <mergeCell ref="C26:L27"/>
    <mergeCell ref="C2:L2"/>
    <mergeCell ref="E3:G5"/>
    <mergeCell ref="K3:L3"/>
    <mergeCell ref="H3:I5"/>
    <mergeCell ref="B1:J1"/>
    <mergeCell ref="L1:M1"/>
    <mergeCell ref="AE1:AF1"/>
    <mergeCell ref="P1:AD1"/>
    <mergeCell ref="BC6:BE6"/>
    <mergeCell ref="X6:Y7"/>
    <mergeCell ref="Z6:AA7"/>
    <mergeCell ref="AB6:AC7"/>
    <mergeCell ref="S3:S5"/>
    <mergeCell ref="AD6:AE7"/>
    <mergeCell ref="AF6:AG7"/>
    <mergeCell ref="AH6:AI7"/>
    <mergeCell ref="AC20:AD20"/>
    <mergeCell ref="AC13:AD13"/>
    <mergeCell ref="AC14:AD14"/>
    <mergeCell ref="AC15:AD15"/>
    <mergeCell ref="AG21:AH21"/>
    <mergeCell ref="BC1:BF1"/>
    <mergeCell ref="AZ1:BB1"/>
    <mergeCell ref="AM1:AY1"/>
    <mergeCell ref="AG1:AJ1"/>
    <mergeCell ref="AC9:AF9"/>
    <mergeCell ref="AG16:AH16"/>
    <mergeCell ref="AG17:AH17"/>
    <mergeCell ref="V6:W7"/>
    <mergeCell ref="H7:H8"/>
    <mergeCell ref="K4:L4"/>
    <mergeCell ref="T6:U7"/>
    <mergeCell ref="L7:L8"/>
    <mergeCell ref="G7:G8"/>
    <mergeCell ref="AG13:AH13"/>
    <mergeCell ref="AG14:AH14"/>
    <mergeCell ref="AG15:AH15"/>
    <mergeCell ref="J7:K8"/>
    <mergeCell ref="BJ25:BK25"/>
    <mergeCell ref="BL25:BM25"/>
    <mergeCell ref="BN25:BO25"/>
    <mergeCell ref="AC10:AH10"/>
    <mergeCell ref="AC11:AD11"/>
    <mergeCell ref="AC12:AD12"/>
    <mergeCell ref="AG11:AH11"/>
    <mergeCell ref="AG12:AH12"/>
    <mergeCell ref="K34:L34"/>
    <mergeCell ref="AC16:AD16"/>
    <mergeCell ref="AC17:AD17"/>
    <mergeCell ref="AC18:AD18"/>
    <mergeCell ref="J13:K14"/>
    <mergeCell ref="J15:K16"/>
    <mergeCell ref="J17:K18"/>
    <mergeCell ref="BN26:BO26"/>
    <mergeCell ref="BL26:BM26"/>
    <mergeCell ref="BJ26:BK26"/>
    <mergeCell ref="AG18:AH18"/>
    <mergeCell ref="AG19:AH19"/>
    <mergeCell ref="AG20:AH20"/>
    <mergeCell ref="AC21:AD21"/>
    <mergeCell ref="AC23:AD23"/>
    <mergeCell ref="AC19:AD19"/>
    <mergeCell ref="J19:K20"/>
    <mergeCell ref="L11:L12"/>
    <mergeCell ref="L13:L14"/>
    <mergeCell ref="L15:L16"/>
    <mergeCell ref="L17:L18"/>
    <mergeCell ref="L19:L20"/>
    <mergeCell ref="J11:K12"/>
    <mergeCell ref="C37:C38"/>
    <mergeCell ref="D37:D38"/>
    <mergeCell ref="I34:J34"/>
    <mergeCell ref="C45:C46"/>
    <mergeCell ref="D45:D46"/>
    <mergeCell ref="C39:C40"/>
    <mergeCell ref="D39:D40"/>
    <mergeCell ref="C41:C42"/>
    <mergeCell ref="D41:D42"/>
    <mergeCell ref="C43:C44"/>
    <mergeCell ref="D43:D44"/>
    <mergeCell ref="C7:D8"/>
    <mergeCell ref="C32:D33"/>
    <mergeCell ref="D35:E35"/>
    <mergeCell ref="C19:D20"/>
    <mergeCell ref="E11:E12"/>
    <mergeCell ref="E13:E14"/>
    <mergeCell ref="E15:E16"/>
    <mergeCell ref="E17:E18"/>
    <mergeCell ref="E19:E20"/>
    <mergeCell ref="C11:D12"/>
    <mergeCell ref="C13:D14"/>
    <mergeCell ref="C15:D16"/>
    <mergeCell ref="C17:D18"/>
    <mergeCell ref="E7:E8"/>
    <mergeCell ref="K45:K46"/>
    <mergeCell ref="K43:K44"/>
    <mergeCell ref="K39:K40"/>
    <mergeCell ref="K41:K42"/>
    <mergeCell ref="I32:K33"/>
    <mergeCell ref="I37:J38"/>
    <mergeCell ref="I39:J40"/>
    <mergeCell ref="I41:J42"/>
    <mergeCell ref="I43:J44"/>
    <mergeCell ref="I45:J46"/>
    <mergeCell ref="I35:J35"/>
    <mergeCell ref="K35:L35"/>
    <mergeCell ref="K37:K38"/>
  </mergeCells>
  <conditionalFormatting sqref="AG9">
    <cfRule type="cellIs" dxfId="22" priority="8" operator="equal">
      <formula>"YES"</formula>
    </cfRule>
    <cfRule type="cellIs" dxfId="21" priority="9" operator="equal">
      <formula>"NO"</formula>
    </cfRule>
  </conditionalFormatting>
  <conditionalFormatting sqref="AF12:AH21">
    <cfRule type="expression" dxfId="20" priority="18" stopIfTrue="1">
      <formula>$AG12=""</formula>
    </cfRule>
  </conditionalFormatting>
  <conditionalFormatting sqref="AC12:AE21">
    <cfRule type="expression" dxfId="19" priority="19" stopIfTrue="1">
      <formula>$AG12=""</formula>
    </cfRule>
  </conditionalFormatting>
  <conditionalFormatting sqref="AC12:AH21">
    <cfRule type="expression" dxfId="18" priority="20">
      <formula>$AG12&lt;0</formula>
    </cfRule>
  </conditionalFormatting>
  <conditionalFormatting sqref="H3 E7 H7:I7 L7">
    <cfRule type="cellIs" dxfId="17" priority="6" operator="lessThan">
      <formula>0</formula>
    </cfRule>
    <cfRule type="cellIs" dxfId="16" priority="7" operator="greaterThan">
      <formula>0</formula>
    </cfRule>
  </conditionalFormatting>
  <conditionalFormatting sqref="E11:E20 L11:L20">
    <cfRule type="cellIs" dxfId="15" priority="4" operator="greaterThan">
      <formula>0</formula>
    </cfRule>
    <cfRule type="cellIs" dxfId="14" priority="5" operator="lessThan">
      <formula>0</formula>
    </cfRule>
  </conditionalFormatting>
  <hyperlinks>
    <hyperlink ref="K1" location="Settings!A1" display="SETTINGS"/>
    <hyperlink ref="L1" location="Transactions!A1" display="TRANSACTIONS"/>
    <hyperlink ref="AE1:AF1" location="Settings!A1" display="SETTINGS"/>
    <hyperlink ref="AG1:AI1" location="Transactions!A1" display="TRANSACTIONS"/>
    <hyperlink ref="BC1:BF1" location="Transactions!A1" display="TRANSACTIONS"/>
    <hyperlink ref="AZ1:BB1" location="Settings!A1" display="SETTINGS"/>
    <hyperlink ref="BU1:BW1" location="Transactions!A1" display="TRANSACTIONS"/>
    <hyperlink ref="BS1:BT1" location="Settings!A1" display="SETTINGS"/>
  </hyperlinks>
  <pageMargins left="0.7" right="0.7" top="0.75" bottom="0.75" header="0.3" footer="0.3"/>
  <pageSetup scale="60" orientation="landscape" horizontalDpi="4294967292" verticalDpi="0" r:id="rId1"/>
  <headerFooter>
    <oddFooter>&amp;LPersonal Finance Manager&amp;Cby indzara&amp;Rwww.indzara.blogspot.com</oddFooter>
  </headerFooter>
  <drawing r:id="rId2"/>
  <extLst>
    <ext xmlns:x14="http://schemas.microsoft.com/office/spreadsheetml/2009/9/main" uri="{78C0D931-6437-407d-A8EE-F0AAD7539E65}">
      <x14:conditionalFormattings>
        <x14:conditionalFormatting xmlns:xm="http://schemas.microsoft.com/office/excel/2006/main">
          <x14:cfRule type="iconSet" priority="10" id="{2C54C650-029F-453E-9EE3-8B647D65DB1D}">
            <x14:iconSet iconSet="3Triangles" custom="1">
              <x14:cfvo type="percent">
                <xm:f>0</xm:f>
              </x14:cfvo>
              <x14:cfvo type="num">
                <xm:f>0</xm:f>
              </x14:cfvo>
              <x14:cfvo type="num" gte="0">
                <xm:f>0</xm:f>
              </x14:cfvo>
              <x14:cfIcon iconSet="3Triangles" iconId="0"/>
              <x14:cfIcon iconSet="3Triangles" iconId="1"/>
              <x14:cfIcon iconSet="3Triangles" iconId="2"/>
            </x14:iconSet>
          </x14:cfRule>
          <xm:sqref>AH23</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Settings!$C$24:$C$28</xm:f>
          </x14:formula1>
          <xm:sqref>I32</xm:sqref>
        </x14:dataValidation>
        <x14:dataValidation type="list" allowBlank="1" showInputMessage="1" showErrorMessage="1">
          <x14:formula1>
            <xm:f>Settings!$C$18:$C$22</xm:f>
          </x14:formula1>
          <xm:sqref>C32</xm:sqref>
        </x14:dataValidation>
      </x14:dataValidations>
    </ext>
    <ext xmlns:x14="http://schemas.microsoft.com/office/spreadsheetml/2009/9/main" uri="{A8765BA9-456A-4dab-B4F3-ACF838C121DE}">
      <x14:slicerList>
        <x14:slicer r:id="rId3"/>
      </x14:slicerList>
    </ex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23"/>
  <sheetViews>
    <sheetView workbookViewId="0">
      <selection activeCell="C3" sqref="C3"/>
    </sheetView>
  </sheetViews>
  <sheetFormatPr defaultRowHeight="15" x14ac:dyDescent="0.25"/>
  <cols>
    <col min="2" max="8" width="17.7109375" customWidth="1"/>
    <col min="9" max="9" width="23.42578125" customWidth="1"/>
    <col min="10" max="10" width="17.7109375" customWidth="1"/>
  </cols>
  <sheetData>
    <row r="3" spans="2:10" x14ac:dyDescent="0.25">
      <c r="B3" s="8" t="s">
        <v>0</v>
      </c>
      <c r="C3" s="8" t="s">
        <v>37</v>
      </c>
      <c r="D3" s="8" t="s">
        <v>38</v>
      </c>
      <c r="E3" s="9" t="s">
        <v>10</v>
      </c>
      <c r="F3" s="9" t="s">
        <v>15</v>
      </c>
      <c r="G3" s="10" t="s">
        <v>34</v>
      </c>
      <c r="H3" s="10" t="s">
        <v>8</v>
      </c>
      <c r="I3" s="10" t="s">
        <v>35</v>
      </c>
      <c r="J3" s="10" t="s">
        <v>36</v>
      </c>
    </row>
    <row r="4" spans="2:10" x14ac:dyDescent="0.25">
      <c r="B4" s="11">
        <f>IF(EOMONTH(MAX(Tbl_Transactions[Date]),ROW($B$4)-ROW($B4))&lt;MIN(Tbl_Transactions[Date]),"",EOMONTH(MAX(Tbl_Transactions[Date]),ROW($B$4)-ROW($B4)))</f>
        <v>31</v>
      </c>
      <c r="C4" s="12">
        <f>IFERROR(YEAR(Table3[[#This Row],[Date]]),"")</f>
        <v>1900</v>
      </c>
      <c r="D4" s="12" t="str">
        <f>IFERROR(TEXT(Table3[[#This Row],[Date]],"mmm"),"")</f>
        <v>Jan</v>
      </c>
      <c r="E4" s="15">
        <f>IF(LEN(B4)=0,"",SUMIFS(Tbl_Transactions[Amount],Tbl_Transactions[Type],"Income",Tbl_Transactions[Date],"&lt;="&amp;Monthly_Summary_Table!$B4,Tbl_Transactions[Date],"&gt;"&amp;EOMONTH(Monthly_Summary_Table!$B4,-1)))</f>
        <v>0</v>
      </c>
      <c r="F4" s="15">
        <f>IF(LEN(B4)=0,"",SUMIFS(Tbl_Transactions[Amount],Tbl_Transactions[Type],"Expense",Tbl_Transactions[Date],"&lt;="&amp;Monthly_Summary_Table!$B4,Tbl_Transactions[Date],"&gt;"&amp;EOMONTH(Monthly_Summary_Table!$B4,-1)))</f>
        <v>0</v>
      </c>
      <c r="G4" s="15">
        <f>IFERROR(Table3[[#This Row],[Income]]-Table3[[#This Row],[Expense]],"")</f>
        <v>0</v>
      </c>
      <c r="H4" s="15">
        <f xml:space="preserve"> IF(LEN(Table3[[#This Row],[Date]])=0,"",MonthlyBudget)</f>
        <v>0</v>
      </c>
      <c r="I4" s="16">
        <f>IF(LEN(Table3[[#This Row],[Date]])=0,"",SUM(G4:$G$123))</f>
        <v>0</v>
      </c>
      <c r="J4" s="16">
        <f>IF(LEN(Table3[[#This Row],[Date]])=0,"",Table3[[#This Row],[Cumulative Savings]]+Starting_Worth)</f>
        <v>0</v>
      </c>
    </row>
    <row r="5" spans="2:10" x14ac:dyDescent="0.25">
      <c r="B5" s="11" t="e">
        <f>IF(EOMONTH(MAX(Tbl_Transactions[Date]),ROW($B$4)-ROW($B5))&lt;MIN(Tbl_Transactions[Date]),"",EOMONTH(MAX(Tbl_Transactions[Date]),ROW($B$4)-ROW($B5)))</f>
        <v>#NUM!</v>
      </c>
      <c r="C5" s="12" t="str">
        <f>IFERROR(YEAR(Table3[[#This Row],[Date]]),"")</f>
        <v/>
      </c>
      <c r="D5" s="12" t="str">
        <f>IFERROR(TEXT(Table3[[#This Row],[Date]],"mmm"),"")</f>
        <v/>
      </c>
      <c r="E5" s="15" t="e">
        <f>IF(LEN(B5)=0,"",SUMIFS(Tbl_Transactions[Amount],Tbl_Transactions[Type],"Income",Tbl_Transactions[Date],"&lt;="&amp;Monthly_Summary_Table!$B5,Tbl_Transactions[Date],"&gt;"&amp;EOMONTH(Monthly_Summary_Table!$B5,-1)))</f>
        <v>#NUM!</v>
      </c>
      <c r="F5" s="15" t="e">
        <f>IF(LEN(B5)=0,"",SUMIFS(Tbl_Transactions[Amount],Tbl_Transactions[Type],"Expense",Tbl_Transactions[Date],"&lt;="&amp;Monthly_Summary_Table!$B5,Tbl_Transactions[Date],"&gt;"&amp;EOMONTH(Monthly_Summary_Table!$B5,-1)))</f>
        <v>#NUM!</v>
      </c>
      <c r="G5" s="15" t="str">
        <f>IFERROR(Table3[[#This Row],[Income]]-Table3[[#This Row],[Expense]],"")</f>
        <v/>
      </c>
      <c r="H5" s="15" t="e">
        <f xml:space="preserve"> IF(LEN(Table3[[#This Row],[Date]])=0,"",MonthlyBudget)</f>
        <v>#NUM!</v>
      </c>
      <c r="I5" s="16" t="e">
        <f>IF(LEN(Table3[[#This Row],[Date]])=0,"",SUM(G5:$G$123))</f>
        <v>#NUM!</v>
      </c>
      <c r="J5" s="16" t="e">
        <f>IF(LEN(Table3[[#This Row],[Date]])=0,"",Table3[[#This Row],[Cumulative Savings]]+Starting_Worth)</f>
        <v>#NUM!</v>
      </c>
    </row>
    <row r="6" spans="2:10" x14ac:dyDescent="0.25">
      <c r="B6" s="11" t="e">
        <f>IF(EOMONTH(MAX(Tbl_Transactions[Date]),ROW($B$4)-ROW($B6))&lt;MIN(Tbl_Transactions[Date]),"",EOMONTH(MAX(Tbl_Transactions[Date]),ROW($B$4)-ROW($B6)))</f>
        <v>#NUM!</v>
      </c>
      <c r="C6" s="12" t="str">
        <f>IFERROR(YEAR(Table3[[#This Row],[Date]]),"")</f>
        <v/>
      </c>
      <c r="D6" s="12" t="str">
        <f>IFERROR(TEXT(Table3[[#This Row],[Date]],"mmm"),"")</f>
        <v/>
      </c>
      <c r="E6" s="15" t="e">
        <f>IF(LEN(B6)=0,"",SUMIFS(Tbl_Transactions[Amount],Tbl_Transactions[Type],"Income",Tbl_Transactions[Date],"&lt;="&amp;Monthly_Summary_Table!$B6,Tbl_Transactions[Date],"&gt;"&amp;EOMONTH(Monthly_Summary_Table!$B6,-1)))</f>
        <v>#NUM!</v>
      </c>
      <c r="F6" s="15" t="e">
        <f>IF(LEN(B6)=0,"",SUMIFS(Tbl_Transactions[Amount],Tbl_Transactions[Type],"Expense",Tbl_Transactions[Date],"&lt;="&amp;Monthly_Summary_Table!$B6,Tbl_Transactions[Date],"&gt;"&amp;EOMONTH(Monthly_Summary_Table!$B6,-1)))</f>
        <v>#NUM!</v>
      </c>
      <c r="G6" s="15" t="str">
        <f>IFERROR(Table3[[#This Row],[Income]]-Table3[[#This Row],[Expense]],"")</f>
        <v/>
      </c>
      <c r="H6" s="15" t="e">
        <f xml:space="preserve"> IF(LEN(Table3[[#This Row],[Date]])=0,"",MonthlyBudget)</f>
        <v>#NUM!</v>
      </c>
      <c r="I6" s="16" t="e">
        <f>IF(LEN(Table3[[#This Row],[Date]])=0,"",SUM(G6:$G$123))</f>
        <v>#NUM!</v>
      </c>
      <c r="J6" s="16" t="e">
        <f>IF(LEN(Table3[[#This Row],[Date]])=0,"",Table3[[#This Row],[Cumulative Savings]]+Starting_Worth)</f>
        <v>#NUM!</v>
      </c>
    </row>
    <row r="7" spans="2:10" x14ac:dyDescent="0.25">
      <c r="B7" s="11" t="e">
        <f>IF(EOMONTH(MAX(Tbl_Transactions[Date]),ROW($B$4)-ROW($B7))&lt;MIN(Tbl_Transactions[Date]),"",EOMONTH(MAX(Tbl_Transactions[Date]),ROW($B$4)-ROW($B7)))</f>
        <v>#NUM!</v>
      </c>
      <c r="C7" s="12" t="str">
        <f>IFERROR(YEAR(Table3[[#This Row],[Date]]),"")</f>
        <v/>
      </c>
      <c r="D7" s="12" t="str">
        <f>IFERROR(TEXT(Table3[[#This Row],[Date]],"mmm"),"")</f>
        <v/>
      </c>
      <c r="E7" s="15" t="e">
        <f>IF(LEN(B7)=0,"",SUMIFS(Tbl_Transactions[Amount],Tbl_Transactions[Type],"Income",Tbl_Transactions[Date],"&lt;="&amp;Monthly_Summary_Table!$B7,Tbl_Transactions[Date],"&gt;"&amp;EOMONTH(Monthly_Summary_Table!$B7,-1)))</f>
        <v>#NUM!</v>
      </c>
      <c r="F7" s="15" t="e">
        <f>IF(LEN(B7)=0,"",SUMIFS(Tbl_Transactions[Amount],Tbl_Transactions[Type],"Expense",Tbl_Transactions[Date],"&lt;="&amp;Monthly_Summary_Table!$B7,Tbl_Transactions[Date],"&gt;"&amp;EOMONTH(Monthly_Summary_Table!$B7,-1)))</f>
        <v>#NUM!</v>
      </c>
      <c r="G7" s="15" t="str">
        <f>IFERROR(Table3[[#This Row],[Income]]-Table3[[#This Row],[Expense]],"")</f>
        <v/>
      </c>
      <c r="H7" s="15" t="e">
        <f xml:space="preserve"> IF(LEN(Table3[[#This Row],[Date]])=0,"",MonthlyBudget)</f>
        <v>#NUM!</v>
      </c>
      <c r="I7" s="16" t="e">
        <f>IF(LEN(Table3[[#This Row],[Date]])=0,"",SUM(G7:$G$123))</f>
        <v>#NUM!</v>
      </c>
      <c r="J7" s="16" t="e">
        <f>IF(LEN(Table3[[#This Row],[Date]])=0,"",Table3[[#This Row],[Cumulative Savings]]+Starting_Worth)</f>
        <v>#NUM!</v>
      </c>
    </row>
    <row r="8" spans="2:10" x14ac:dyDescent="0.25">
      <c r="B8" s="11" t="e">
        <f>IF(EOMONTH(MAX(Tbl_Transactions[Date]),ROW($B$4)-ROW($B8))&lt;MIN(Tbl_Transactions[Date]),"",EOMONTH(MAX(Tbl_Transactions[Date]),ROW($B$4)-ROW($B8)))</f>
        <v>#NUM!</v>
      </c>
      <c r="C8" s="12" t="str">
        <f>IFERROR(YEAR(Table3[[#This Row],[Date]]),"")</f>
        <v/>
      </c>
      <c r="D8" s="12" t="str">
        <f>IFERROR(TEXT(Table3[[#This Row],[Date]],"mmm"),"")</f>
        <v/>
      </c>
      <c r="E8" s="15" t="e">
        <f>IF(LEN(B8)=0,"",SUMIFS(Tbl_Transactions[Amount],Tbl_Transactions[Type],"Income",Tbl_Transactions[Date],"&lt;="&amp;Monthly_Summary_Table!$B8,Tbl_Transactions[Date],"&gt;"&amp;EOMONTH(Monthly_Summary_Table!$B8,-1)))</f>
        <v>#NUM!</v>
      </c>
      <c r="F8" s="15" t="e">
        <f>IF(LEN(B8)=0,"",SUMIFS(Tbl_Transactions[Amount],Tbl_Transactions[Type],"Expense",Tbl_Transactions[Date],"&lt;="&amp;Monthly_Summary_Table!$B8,Tbl_Transactions[Date],"&gt;"&amp;EOMONTH(Monthly_Summary_Table!$B8,-1)))</f>
        <v>#NUM!</v>
      </c>
      <c r="G8" s="15" t="str">
        <f>IFERROR(Table3[[#This Row],[Income]]-Table3[[#This Row],[Expense]],"")</f>
        <v/>
      </c>
      <c r="H8" s="15" t="e">
        <f xml:space="preserve"> IF(LEN(Table3[[#This Row],[Date]])=0,"",MonthlyBudget)</f>
        <v>#NUM!</v>
      </c>
      <c r="I8" s="16" t="e">
        <f>IF(LEN(Table3[[#This Row],[Date]])=0,"",SUM(G8:$G$123))</f>
        <v>#NUM!</v>
      </c>
      <c r="J8" s="16" t="e">
        <f>IF(LEN(Table3[[#This Row],[Date]])=0,"",Table3[[#This Row],[Cumulative Savings]]+Starting_Worth)</f>
        <v>#NUM!</v>
      </c>
    </row>
    <row r="9" spans="2:10" hidden="1" x14ac:dyDescent="0.25">
      <c r="B9" s="11" t="e">
        <f>IF(EOMONTH(MAX(Tbl_Transactions[Date]),ROW($B$4)-ROW($B9))&lt;MIN(Tbl_Transactions[Date]),"",EOMONTH(MAX(Tbl_Transactions[Date]),ROW($B$4)-ROW($B9)))</f>
        <v>#NUM!</v>
      </c>
      <c r="C9" s="12" t="str">
        <f>IFERROR(YEAR(Table3[[#This Row],[Date]]),"")</f>
        <v/>
      </c>
      <c r="D9" s="12" t="str">
        <f>IFERROR(TEXT(Table3[[#This Row],[Date]],"mmm"),"")</f>
        <v/>
      </c>
      <c r="E9" s="15" t="e">
        <f>IF(LEN(B9)=0,"",SUMIFS(Tbl_Transactions[Amount],Tbl_Transactions[Type],"Income",Tbl_Transactions[Date],"&lt;="&amp;Monthly_Summary_Table!$B9,Tbl_Transactions[Date],"&gt;"&amp;EOMONTH(Monthly_Summary_Table!$B9,-1)))</f>
        <v>#NUM!</v>
      </c>
      <c r="F9" s="15" t="e">
        <f>IF(LEN(B9)=0,"",SUMIFS(Tbl_Transactions[Amount],Tbl_Transactions[Type],"Expense",Tbl_Transactions[Date],"&lt;="&amp;Monthly_Summary_Table!$B9,Tbl_Transactions[Date],"&gt;"&amp;EOMONTH(Monthly_Summary_Table!$B9,-1)))</f>
        <v>#NUM!</v>
      </c>
      <c r="G9" s="15" t="str">
        <f>IFERROR(Table3[[#This Row],[Income]]-Table3[[#This Row],[Expense]],"")</f>
        <v/>
      </c>
      <c r="H9" s="15" t="e">
        <f xml:space="preserve"> IF(LEN(Table3[[#This Row],[Date]])=0,"",MonthlyBudget)</f>
        <v>#NUM!</v>
      </c>
      <c r="I9" s="16" t="e">
        <f>IF(LEN(Table3[[#This Row],[Date]])=0,"",SUM(G9:$G$123))</f>
        <v>#NUM!</v>
      </c>
      <c r="J9" s="16" t="e">
        <f>IF(LEN(Table3[[#This Row],[Date]])=0,"",Table3[[#This Row],[Cumulative Savings]]+Starting_Worth)</f>
        <v>#NUM!</v>
      </c>
    </row>
    <row r="10" spans="2:10" hidden="1" x14ac:dyDescent="0.25">
      <c r="B10" s="11" t="e">
        <f>IF(EOMONTH(MAX(Tbl_Transactions[Date]),ROW($B$4)-ROW($B10))&lt;MIN(Tbl_Transactions[Date]),"",EOMONTH(MAX(Tbl_Transactions[Date]),ROW($B$4)-ROW($B10)))</f>
        <v>#NUM!</v>
      </c>
      <c r="C10" s="12" t="str">
        <f>IFERROR(YEAR(Table3[[#This Row],[Date]]),"")</f>
        <v/>
      </c>
      <c r="D10" s="12" t="str">
        <f>IFERROR(TEXT(Table3[[#This Row],[Date]],"mmm"),"")</f>
        <v/>
      </c>
      <c r="E10" s="15" t="e">
        <f>IF(LEN(B10)=0,"",SUMIFS(Tbl_Transactions[Amount],Tbl_Transactions[Type],"Income",Tbl_Transactions[Date],"&lt;="&amp;Monthly_Summary_Table!$B10,Tbl_Transactions[Date],"&gt;"&amp;EOMONTH(Monthly_Summary_Table!$B10,-1)))</f>
        <v>#NUM!</v>
      </c>
      <c r="F10" s="15" t="e">
        <f>IF(LEN(B10)=0,"",SUMIFS(Tbl_Transactions[Amount],Tbl_Transactions[Type],"Expense",Tbl_Transactions[Date],"&lt;="&amp;Monthly_Summary_Table!$B10,Tbl_Transactions[Date],"&gt;"&amp;EOMONTH(Monthly_Summary_Table!$B10,-1)))</f>
        <v>#NUM!</v>
      </c>
      <c r="G10" s="15" t="str">
        <f>IFERROR(Table3[[#This Row],[Income]]-Table3[[#This Row],[Expense]],"")</f>
        <v/>
      </c>
      <c r="H10" s="15" t="e">
        <f xml:space="preserve"> IF(LEN(Table3[[#This Row],[Date]])=0,"",MonthlyBudget)</f>
        <v>#NUM!</v>
      </c>
      <c r="I10" s="16" t="e">
        <f>IF(LEN(Table3[[#This Row],[Date]])=0,"",SUM(G10:$G$123))</f>
        <v>#NUM!</v>
      </c>
      <c r="J10" s="16" t="e">
        <f>IF(LEN(Table3[[#This Row],[Date]])=0,"",Table3[[#This Row],[Cumulative Savings]]+Starting_Worth)</f>
        <v>#NUM!</v>
      </c>
    </row>
    <row r="11" spans="2:10" hidden="1" x14ac:dyDescent="0.25">
      <c r="B11" s="11" t="e">
        <f>IF(EOMONTH(MAX(Tbl_Transactions[Date]),ROW($B$4)-ROW($B11))&lt;MIN(Tbl_Transactions[Date]),"",EOMONTH(MAX(Tbl_Transactions[Date]),ROW($B$4)-ROW($B11)))</f>
        <v>#NUM!</v>
      </c>
      <c r="C11" s="12" t="str">
        <f>IFERROR(YEAR(Table3[[#This Row],[Date]]),"")</f>
        <v/>
      </c>
      <c r="D11" s="12" t="str">
        <f>IFERROR(TEXT(Table3[[#This Row],[Date]],"mmm"),"")</f>
        <v/>
      </c>
      <c r="E11" s="15" t="e">
        <f>IF(LEN(B11)=0,"",SUMIFS(Tbl_Transactions[Amount],Tbl_Transactions[Type],"Income",Tbl_Transactions[Date],"&lt;="&amp;Monthly_Summary_Table!$B11,Tbl_Transactions[Date],"&gt;"&amp;EOMONTH(Monthly_Summary_Table!$B11,-1)))</f>
        <v>#NUM!</v>
      </c>
      <c r="F11" s="15" t="e">
        <f>IF(LEN(B11)=0,"",SUMIFS(Tbl_Transactions[Amount],Tbl_Transactions[Type],"Expense",Tbl_Transactions[Date],"&lt;="&amp;Monthly_Summary_Table!$B11,Tbl_Transactions[Date],"&gt;"&amp;EOMONTH(Monthly_Summary_Table!$B11,-1)))</f>
        <v>#NUM!</v>
      </c>
      <c r="G11" s="15" t="str">
        <f>IFERROR(Table3[[#This Row],[Income]]-Table3[[#This Row],[Expense]],"")</f>
        <v/>
      </c>
      <c r="H11" s="15" t="e">
        <f xml:space="preserve"> IF(LEN(Table3[[#This Row],[Date]])=0,"",MonthlyBudget)</f>
        <v>#NUM!</v>
      </c>
      <c r="I11" s="16" t="e">
        <f>IF(LEN(Table3[[#This Row],[Date]])=0,"",SUM(G11:$G$123))</f>
        <v>#NUM!</v>
      </c>
      <c r="J11" s="16" t="e">
        <f>IF(LEN(Table3[[#This Row],[Date]])=0,"",Table3[[#This Row],[Cumulative Savings]]+Starting_Worth)</f>
        <v>#NUM!</v>
      </c>
    </row>
    <row r="12" spans="2:10" hidden="1" x14ac:dyDescent="0.25">
      <c r="B12" s="11" t="e">
        <f>IF(EOMONTH(MAX(Tbl_Transactions[Date]),ROW($B$4)-ROW($B12))&lt;MIN(Tbl_Transactions[Date]),"",EOMONTH(MAX(Tbl_Transactions[Date]),ROW($B$4)-ROW($B12)))</f>
        <v>#NUM!</v>
      </c>
      <c r="C12" s="12" t="str">
        <f>IFERROR(YEAR(Table3[[#This Row],[Date]]),"")</f>
        <v/>
      </c>
      <c r="D12" s="12" t="str">
        <f>IFERROR(TEXT(Table3[[#This Row],[Date]],"mmm"),"")</f>
        <v/>
      </c>
      <c r="E12" s="15" t="e">
        <f>IF(LEN(B12)=0,"",SUMIFS(Tbl_Transactions[Amount],Tbl_Transactions[Type],"Income",Tbl_Transactions[Date],"&lt;="&amp;Monthly_Summary_Table!$B12,Tbl_Transactions[Date],"&gt;"&amp;EOMONTH(Monthly_Summary_Table!$B12,-1)))</f>
        <v>#NUM!</v>
      </c>
      <c r="F12" s="15" t="e">
        <f>IF(LEN(B12)=0,"",SUMIFS(Tbl_Transactions[Amount],Tbl_Transactions[Type],"Expense",Tbl_Transactions[Date],"&lt;="&amp;Monthly_Summary_Table!$B12,Tbl_Transactions[Date],"&gt;"&amp;EOMONTH(Monthly_Summary_Table!$B12,-1)))</f>
        <v>#NUM!</v>
      </c>
      <c r="G12" s="15" t="str">
        <f>IFERROR(Table3[[#This Row],[Income]]-Table3[[#This Row],[Expense]],"")</f>
        <v/>
      </c>
      <c r="H12" s="15" t="e">
        <f xml:space="preserve"> IF(LEN(Table3[[#This Row],[Date]])=0,"",MonthlyBudget)</f>
        <v>#NUM!</v>
      </c>
      <c r="I12" s="16" t="e">
        <f>IF(LEN(Table3[[#This Row],[Date]])=0,"",SUM(G12:$G$123))</f>
        <v>#NUM!</v>
      </c>
      <c r="J12" s="16" t="e">
        <f>IF(LEN(Table3[[#This Row],[Date]])=0,"",Table3[[#This Row],[Cumulative Savings]]+Starting_Worth)</f>
        <v>#NUM!</v>
      </c>
    </row>
    <row r="13" spans="2:10" hidden="1" x14ac:dyDescent="0.25">
      <c r="B13" s="11" t="e">
        <f>IF(EOMONTH(MAX(Tbl_Transactions[Date]),ROW($B$4)-ROW($B13))&lt;MIN(Tbl_Transactions[Date]),"",EOMONTH(MAX(Tbl_Transactions[Date]),ROW($B$4)-ROW($B13)))</f>
        <v>#NUM!</v>
      </c>
      <c r="C13" s="12" t="str">
        <f>IFERROR(YEAR(Table3[[#This Row],[Date]]),"")</f>
        <v/>
      </c>
      <c r="D13" s="12" t="str">
        <f>IFERROR(TEXT(Table3[[#This Row],[Date]],"mmm"),"")</f>
        <v/>
      </c>
      <c r="E13" s="15" t="e">
        <f>IF(LEN(B13)=0,"",SUMIFS(Tbl_Transactions[Amount],Tbl_Transactions[Type],"Income",Tbl_Transactions[Date],"&lt;="&amp;Monthly_Summary_Table!$B13,Tbl_Transactions[Date],"&gt;"&amp;EOMONTH(Monthly_Summary_Table!$B13,-1)))</f>
        <v>#NUM!</v>
      </c>
      <c r="F13" s="15" t="e">
        <f>IF(LEN(B13)=0,"",SUMIFS(Tbl_Transactions[Amount],Tbl_Transactions[Type],"Expense",Tbl_Transactions[Date],"&lt;="&amp;Monthly_Summary_Table!$B13,Tbl_Transactions[Date],"&gt;"&amp;EOMONTH(Monthly_Summary_Table!$B13,-1)))</f>
        <v>#NUM!</v>
      </c>
      <c r="G13" s="15" t="str">
        <f>IFERROR(Table3[[#This Row],[Income]]-Table3[[#This Row],[Expense]],"")</f>
        <v/>
      </c>
      <c r="H13" s="15" t="e">
        <f xml:space="preserve"> IF(LEN(Table3[[#This Row],[Date]])=0,"",MonthlyBudget)</f>
        <v>#NUM!</v>
      </c>
      <c r="I13" s="16" t="e">
        <f>IF(LEN(Table3[[#This Row],[Date]])=0,"",SUM(G13:$G$123))</f>
        <v>#NUM!</v>
      </c>
      <c r="J13" s="16" t="e">
        <f>IF(LEN(Table3[[#This Row],[Date]])=0,"",Table3[[#This Row],[Cumulative Savings]]+Starting_Worth)</f>
        <v>#NUM!</v>
      </c>
    </row>
    <row r="14" spans="2:10" hidden="1" x14ac:dyDescent="0.25">
      <c r="B14" s="11" t="e">
        <f>IF(EOMONTH(MAX(Tbl_Transactions[Date]),ROW($B$4)-ROW($B14))&lt;MIN(Tbl_Transactions[Date]),"",EOMONTH(MAX(Tbl_Transactions[Date]),ROW($B$4)-ROW($B14)))</f>
        <v>#NUM!</v>
      </c>
      <c r="C14" s="12" t="str">
        <f>IFERROR(YEAR(Table3[[#This Row],[Date]]),"")</f>
        <v/>
      </c>
      <c r="D14" s="12" t="str">
        <f>IFERROR(TEXT(Table3[[#This Row],[Date]],"mmm"),"")</f>
        <v/>
      </c>
      <c r="E14" s="15" t="e">
        <f>IF(LEN(B14)=0,"",SUMIFS(Tbl_Transactions[Amount],Tbl_Transactions[Type],"Income",Tbl_Transactions[Date],"&lt;="&amp;Monthly_Summary_Table!$B14,Tbl_Transactions[Date],"&gt;"&amp;EOMONTH(Monthly_Summary_Table!$B14,-1)))</f>
        <v>#NUM!</v>
      </c>
      <c r="F14" s="15" t="e">
        <f>IF(LEN(B14)=0,"",SUMIFS(Tbl_Transactions[Amount],Tbl_Transactions[Type],"Expense",Tbl_Transactions[Date],"&lt;="&amp;Monthly_Summary_Table!$B14,Tbl_Transactions[Date],"&gt;"&amp;EOMONTH(Monthly_Summary_Table!$B14,-1)))</f>
        <v>#NUM!</v>
      </c>
      <c r="G14" s="15" t="str">
        <f>IFERROR(Table3[[#This Row],[Income]]-Table3[[#This Row],[Expense]],"")</f>
        <v/>
      </c>
      <c r="H14" s="15" t="e">
        <f xml:space="preserve"> IF(LEN(Table3[[#This Row],[Date]])=0,"",MonthlyBudget)</f>
        <v>#NUM!</v>
      </c>
      <c r="I14" s="16" t="e">
        <f>IF(LEN(Table3[[#This Row],[Date]])=0,"",SUM(G14:$G$123))</f>
        <v>#NUM!</v>
      </c>
      <c r="J14" s="16" t="e">
        <f>IF(LEN(Table3[[#This Row],[Date]])=0,"",Table3[[#This Row],[Cumulative Savings]]+Starting_Worth)</f>
        <v>#NUM!</v>
      </c>
    </row>
    <row r="15" spans="2:10" hidden="1" x14ac:dyDescent="0.25">
      <c r="B15" s="11" t="e">
        <f>IF(EOMONTH(MAX(Tbl_Transactions[Date]),ROW($B$4)-ROW($B15))&lt;MIN(Tbl_Transactions[Date]),"",EOMONTH(MAX(Tbl_Transactions[Date]),ROW($B$4)-ROW($B15)))</f>
        <v>#NUM!</v>
      </c>
      <c r="C15" s="12" t="str">
        <f>IFERROR(YEAR(Table3[[#This Row],[Date]]),"")</f>
        <v/>
      </c>
      <c r="D15" s="12" t="str">
        <f>IFERROR(TEXT(Table3[[#This Row],[Date]],"mmm"),"")</f>
        <v/>
      </c>
      <c r="E15" s="15" t="e">
        <f>IF(LEN(B15)=0,"",SUMIFS(Tbl_Transactions[Amount],Tbl_Transactions[Type],"Income",Tbl_Transactions[Date],"&lt;="&amp;Monthly_Summary_Table!$B15,Tbl_Transactions[Date],"&gt;"&amp;EOMONTH(Monthly_Summary_Table!$B15,-1)))</f>
        <v>#NUM!</v>
      </c>
      <c r="F15" s="15" t="e">
        <f>IF(LEN(B15)=0,"",SUMIFS(Tbl_Transactions[Amount],Tbl_Transactions[Type],"Expense",Tbl_Transactions[Date],"&lt;="&amp;Monthly_Summary_Table!$B15,Tbl_Transactions[Date],"&gt;"&amp;EOMONTH(Monthly_Summary_Table!$B15,-1)))</f>
        <v>#NUM!</v>
      </c>
      <c r="G15" s="15" t="str">
        <f>IFERROR(Table3[[#This Row],[Income]]-Table3[[#This Row],[Expense]],"")</f>
        <v/>
      </c>
      <c r="H15" s="15" t="e">
        <f xml:space="preserve"> IF(LEN(Table3[[#This Row],[Date]])=0,"",MonthlyBudget)</f>
        <v>#NUM!</v>
      </c>
      <c r="I15" s="16" t="e">
        <f>IF(LEN(Table3[[#This Row],[Date]])=0,"",SUM(G15:$G$123))</f>
        <v>#NUM!</v>
      </c>
      <c r="J15" s="16" t="e">
        <f>IF(LEN(Table3[[#This Row],[Date]])=0,"",Table3[[#This Row],[Cumulative Savings]]+Starting_Worth)</f>
        <v>#NUM!</v>
      </c>
    </row>
    <row r="16" spans="2:10" hidden="1" x14ac:dyDescent="0.25">
      <c r="B16" s="11" t="e">
        <f>IF(EOMONTH(MAX(Tbl_Transactions[Date]),ROW($B$4)-ROW($B16))&lt;MIN(Tbl_Transactions[Date]),"",EOMONTH(MAX(Tbl_Transactions[Date]),ROW($B$4)-ROW($B16)))</f>
        <v>#NUM!</v>
      </c>
      <c r="C16" s="12" t="str">
        <f>IFERROR(YEAR(Table3[[#This Row],[Date]]),"")</f>
        <v/>
      </c>
      <c r="D16" s="12" t="str">
        <f>IFERROR(TEXT(Table3[[#This Row],[Date]],"mmm"),"")</f>
        <v/>
      </c>
      <c r="E16" s="15" t="e">
        <f>IF(LEN(B16)=0,"",SUMIFS(Tbl_Transactions[Amount],Tbl_Transactions[Type],"Income",Tbl_Transactions[Date],"&lt;="&amp;Monthly_Summary_Table!$B16,Tbl_Transactions[Date],"&gt;"&amp;EOMONTH(Monthly_Summary_Table!$B16,-1)))</f>
        <v>#NUM!</v>
      </c>
      <c r="F16" s="15" t="e">
        <f>IF(LEN(B16)=0,"",SUMIFS(Tbl_Transactions[Amount],Tbl_Transactions[Type],"Expense",Tbl_Transactions[Date],"&lt;="&amp;Monthly_Summary_Table!$B16,Tbl_Transactions[Date],"&gt;"&amp;EOMONTH(Monthly_Summary_Table!$B16,-1)))</f>
        <v>#NUM!</v>
      </c>
      <c r="G16" s="15" t="str">
        <f>IFERROR(Table3[[#This Row],[Income]]-Table3[[#This Row],[Expense]],"")</f>
        <v/>
      </c>
      <c r="H16" s="15" t="e">
        <f xml:space="preserve"> IF(LEN(Table3[[#This Row],[Date]])=0,"",MonthlyBudget)</f>
        <v>#NUM!</v>
      </c>
      <c r="I16" s="16" t="e">
        <f>IF(LEN(Table3[[#This Row],[Date]])=0,"",SUM(G16:$G$123))</f>
        <v>#NUM!</v>
      </c>
      <c r="J16" s="16" t="e">
        <f>IF(LEN(Table3[[#This Row],[Date]])=0,"",Table3[[#This Row],[Cumulative Savings]]+Starting_Worth)</f>
        <v>#NUM!</v>
      </c>
    </row>
    <row r="17" spans="2:10" hidden="1" x14ac:dyDescent="0.25">
      <c r="B17" s="11" t="e">
        <f>IF(EOMONTH(MAX(Tbl_Transactions[Date]),ROW($B$4)-ROW($B17))&lt;MIN(Tbl_Transactions[Date]),"",EOMONTH(MAX(Tbl_Transactions[Date]),ROW($B$4)-ROW($B17)))</f>
        <v>#NUM!</v>
      </c>
      <c r="C17" s="12" t="str">
        <f>IFERROR(YEAR(Table3[[#This Row],[Date]]),"")</f>
        <v/>
      </c>
      <c r="D17" s="12" t="str">
        <f>IFERROR(TEXT(Table3[[#This Row],[Date]],"mmm"),"")</f>
        <v/>
      </c>
      <c r="E17" s="15" t="e">
        <f>IF(LEN(B17)=0,"",SUMIFS(Tbl_Transactions[Amount],Tbl_Transactions[Type],"Income",Tbl_Transactions[Date],"&lt;="&amp;Monthly_Summary_Table!$B17,Tbl_Transactions[Date],"&gt;"&amp;EOMONTH(Monthly_Summary_Table!$B17,-1)))</f>
        <v>#NUM!</v>
      </c>
      <c r="F17" s="15" t="e">
        <f>IF(LEN(B17)=0,"",SUMIFS(Tbl_Transactions[Amount],Tbl_Transactions[Type],"Expense",Tbl_Transactions[Date],"&lt;="&amp;Monthly_Summary_Table!$B17,Tbl_Transactions[Date],"&gt;"&amp;EOMONTH(Monthly_Summary_Table!$B17,-1)))</f>
        <v>#NUM!</v>
      </c>
      <c r="G17" s="15" t="str">
        <f>IFERROR(Table3[[#This Row],[Income]]-Table3[[#This Row],[Expense]],"")</f>
        <v/>
      </c>
      <c r="H17" s="15" t="e">
        <f xml:space="preserve"> IF(LEN(Table3[[#This Row],[Date]])=0,"",MonthlyBudget)</f>
        <v>#NUM!</v>
      </c>
      <c r="I17" s="16" t="e">
        <f>IF(LEN(Table3[[#This Row],[Date]])=0,"",SUM(G17:$G$123))</f>
        <v>#NUM!</v>
      </c>
      <c r="J17" s="16" t="e">
        <f>IF(LEN(Table3[[#This Row],[Date]])=0,"",Table3[[#This Row],[Cumulative Savings]]+Starting_Worth)</f>
        <v>#NUM!</v>
      </c>
    </row>
    <row r="18" spans="2:10" hidden="1" x14ac:dyDescent="0.25">
      <c r="B18" s="11" t="e">
        <f>IF(EOMONTH(MAX(Tbl_Transactions[Date]),ROW($B$4)-ROW($B18))&lt;MIN(Tbl_Transactions[Date]),"",EOMONTH(MAX(Tbl_Transactions[Date]),ROW($B$4)-ROW($B18)))</f>
        <v>#NUM!</v>
      </c>
      <c r="C18" s="12" t="str">
        <f>IFERROR(YEAR(Table3[[#This Row],[Date]]),"")</f>
        <v/>
      </c>
      <c r="D18" s="12" t="str">
        <f>IFERROR(TEXT(Table3[[#This Row],[Date]],"mmm"),"")</f>
        <v/>
      </c>
      <c r="E18" s="15" t="e">
        <f>IF(LEN(B18)=0,"",SUMIFS(Tbl_Transactions[Amount],Tbl_Transactions[Type],"Income",Tbl_Transactions[Date],"&lt;="&amp;Monthly_Summary_Table!$B18,Tbl_Transactions[Date],"&gt;"&amp;EOMONTH(Monthly_Summary_Table!$B18,-1)))</f>
        <v>#NUM!</v>
      </c>
      <c r="F18" s="15" t="e">
        <f>IF(LEN(B18)=0,"",SUMIFS(Tbl_Transactions[Amount],Tbl_Transactions[Type],"Expense",Tbl_Transactions[Date],"&lt;="&amp;Monthly_Summary_Table!$B18,Tbl_Transactions[Date],"&gt;"&amp;EOMONTH(Monthly_Summary_Table!$B18,-1)))</f>
        <v>#NUM!</v>
      </c>
      <c r="G18" s="15" t="str">
        <f>IFERROR(Table3[[#This Row],[Income]]-Table3[[#This Row],[Expense]],"")</f>
        <v/>
      </c>
      <c r="H18" s="15" t="e">
        <f xml:space="preserve"> IF(LEN(Table3[[#This Row],[Date]])=0,"",MonthlyBudget)</f>
        <v>#NUM!</v>
      </c>
      <c r="I18" s="16" t="e">
        <f>IF(LEN(Table3[[#This Row],[Date]])=0,"",SUM(G18:$G$123))</f>
        <v>#NUM!</v>
      </c>
      <c r="J18" s="16" t="e">
        <f>IF(LEN(Table3[[#This Row],[Date]])=0,"",Table3[[#This Row],[Cumulative Savings]]+Starting_Worth)</f>
        <v>#NUM!</v>
      </c>
    </row>
    <row r="19" spans="2:10" hidden="1" x14ac:dyDescent="0.25">
      <c r="B19" s="11" t="e">
        <f>IF(EOMONTH(MAX(Tbl_Transactions[Date]),ROW($B$4)-ROW($B19))&lt;MIN(Tbl_Transactions[Date]),"",EOMONTH(MAX(Tbl_Transactions[Date]),ROW($B$4)-ROW($B19)))</f>
        <v>#NUM!</v>
      </c>
      <c r="C19" s="12" t="str">
        <f>IFERROR(YEAR(Table3[[#This Row],[Date]]),"")</f>
        <v/>
      </c>
      <c r="D19" s="12" t="str">
        <f>IFERROR(TEXT(Table3[[#This Row],[Date]],"mmm"),"")</f>
        <v/>
      </c>
      <c r="E19" s="15" t="e">
        <f>IF(LEN(B19)=0,"",SUMIFS(Tbl_Transactions[Amount],Tbl_Transactions[Type],"Income",Tbl_Transactions[Date],"&lt;="&amp;Monthly_Summary_Table!$B19,Tbl_Transactions[Date],"&gt;"&amp;EOMONTH(Monthly_Summary_Table!$B19,-1)))</f>
        <v>#NUM!</v>
      </c>
      <c r="F19" s="15" t="e">
        <f>IF(LEN(B19)=0,"",SUMIFS(Tbl_Transactions[Amount],Tbl_Transactions[Type],"Expense",Tbl_Transactions[Date],"&lt;="&amp;Monthly_Summary_Table!$B19,Tbl_Transactions[Date],"&gt;"&amp;EOMONTH(Monthly_Summary_Table!$B19,-1)))</f>
        <v>#NUM!</v>
      </c>
      <c r="G19" s="15" t="str">
        <f>IFERROR(Table3[[#This Row],[Income]]-Table3[[#This Row],[Expense]],"")</f>
        <v/>
      </c>
      <c r="H19" s="15" t="e">
        <f xml:space="preserve"> IF(LEN(Table3[[#This Row],[Date]])=0,"",MonthlyBudget)</f>
        <v>#NUM!</v>
      </c>
      <c r="I19" s="16" t="e">
        <f>IF(LEN(Table3[[#This Row],[Date]])=0,"",SUM(G19:$G$123))</f>
        <v>#NUM!</v>
      </c>
      <c r="J19" s="16" t="e">
        <f>IF(LEN(Table3[[#This Row],[Date]])=0,"",Table3[[#This Row],[Cumulative Savings]]+Starting_Worth)</f>
        <v>#NUM!</v>
      </c>
    </row>
    <row r="20" spans="2:10" hidden="1" x14ac:dyDescent="0.25">
      <c r="B20" s="11" t="e">
        <f>IF(EOMONTH(MAX(Tbl_Transactions[Date]),ROW($B$4)-ROW($B20))&lt;MIN(Tbl_Transactions[Date]),"",EOMONTH(MAX(Tbl_Transactions[Date]),ROW($B$4)-ROW($B20)))</f>
        <v>#NUM!</v>
      </c>
      <c r="C20" s="12" t="str">
        <f>IFERROR(YEAR(Table3[[#This Row],[Date]]),"")</f>
        <v/>
      </c>
      <c r="D20" s="12" t="str">
        <f>IFERROR(TEXT(Table3[[#This Row],[Date]],"mmm"),"")</f>
        <v/>
      </c>
      <c r="E20" s="13" t="e">
        <f>IF(LEN(B20)=0,"",SUMIFS(Tbl_Transactions[Amount],Tbl_Transactions[Type],"Income",Tbl_Transactions[Date],"&lt;="&amp;Monthly_Summary_Table!$B20,Tbl_Transactions[Date],"&gt;"&amp;EOMONTH(Monthly_Summary_Table!$B20,-1)))</f>
        <v>#NUM!</v>
      </c>
      <c r="F20" s="13" t="e">
        <f>IF(LEN(B20)=0,"",SUMIFS(Tbl_Transactions[Amount],Tbl_Transactions[Type],"Expense",Tbl_Transactions[Date],"&lt;="&amp;Monthly_Summary_Table!$B20,Tbl_Transactions[Date],"&gt;"&amp;EOMONTH(Monthly_Summary_Table!$B20,-1)))</f>
        <v>#NUM!</v>
      </c>
      <c r="G20" s="13" t="str">
        <f>IFERROR(Table3[[#This Row],[Income]]-Table3[[#This Row],[Expense]],"")</f>
        <v/>
      </c>
      <c r="H20" s="13" t="e">
        <f xml:space="preserve"> IF(LEN(Table3[[#This Row],[Date]])=0,"",MonthlyBudget)</f>
        <v>#NUM!</v>
      </c>
      <c r="I20" s="14" t="e">
        <f>IF(LEN(Table3[[#This Row],[Date]])=0,"",SUM(G20:$G$123))</f>
        <v>#NUM!</v>
      </c>
      <c r="J20" s="14" t="e">
        <f>IF(LEN(Table3[[#This Row],[Date]])=0,"",Table3[[#This Row],[Cumulative Savings]]+Starting_Worth)</f>
        <v>#NUM!</v>
      </c>
    </row>
    <row r="21" spans="2:10" hidden="1" x14ac:dyDescent="0.25">
      <c r="B21" s="11" t="e">
        <f>IF(EOMONTH(MAX(Tbl_Transactions[Date]),ROW($B$4)-ROW($B21))&lt;MIN(Tbl_Transactions[Date]),"",EOMONTH(MAX(Tbl_Transactions[Date]),ROW($B$4)-ROW($B21)))</f>
        <v>#NUM!</v>
      </c>
      <c r="C21" s="12" t="str">
        <f>IFERROR(YEAR(Table3[[#This Row],[Date]]),"")</f>
        <v/>
      </c>
      <c r="D21" s="12" t="str">
        <f>IFERROR(TEXT(Table3[[#This Row],[Date]],"mmm"),"")</f>
        <v/>
      </c>
      <c r="E21" s="13" t="e">
        <f>IF(LEN(B21)=0,"",SUMIFS(Tbl_Transactions[Amount],Tbl_Transactions[Type],"Income",Tbl_Transactions[Date],"&lt;="&amp;Monthly_Summary_Table!$B21,Tbl_Transactions[Date],"&gt;"&amp;EOMONTH(Monthly_Summary_Table!$B21,-1)))</f>
        <v>#NUM!</v>
      </c>
      <c r="F21" s="13" t="e">
        <f>IF(LEN(B21)=0,"",SUMIFS(Tbl_Transactions[Amount],Tbl_Transactions[Type],"Expense",Tbl_Transactions[Date],"&lt;="&amp;Monthly_Summary_Table!$B21,Tbl_Transactions[Date],"&gt;"&amp;EOMONTH(Monthly_Summary_Table!$B21,-1)))</f>
        <v>#NUM!</v>
      </c>
      <c r="G21" s="13" t="str">
        <f>IFERROR(Table3[[#This Row],[Income]]-Table3[[#This Row],[Expense]],"")</f>
        <v/>
      </c>
      <c r="H21" s="13" t="e">
        <f xml:space="preserve"> IF(LEN(Table3[[#This Row],[Date]])=0,"",MonthlyBudget)</f>
        <v>#NUM!</v>
      </c>
      <c r="I21" s="14" t="e">
        <f>IF(LEN(Table3[[#This Row],[Date]])=0,"",SUM(G21:$G$123))</f>
        <v>#NUM!</v>
      </c>
      <c r="J21" s="14" t="e">
        <f>IF(LEN(Table3[[#This Row],[Date]])=0,"",Table3[[#This Row],[Cumulative Savings]]+Starting_Worth)</f>
        <v>#NUM!</v>
      </c>
    </row>
    <row r="22" spans="2:10" hidden="1" x14ac:dyDescent="0.25">
      <c r="B22" s="11" t="e">
        <f>IF(EOMONTH(MAX(Tbl_Transactions[Date]),ROW($B$4)-ROW($B22))&lt;MIN(Tbl_Transactions[Date]),"",EOMONTH(MAX(Tbl_Transactions[Date]),ROW($B$4)-ROW($B22)))</f>
        <v>#NUM!</v>
      </c>
      <c r="C22" s="12" t="str">
        <f>IFERROR(YEAR(Table3[[#This Row],[Date]]),"")</f>
        <v/>
      </c>
      <c r="D22" s="12" t="str">
        <f>IFERROR(TEXT(Table3[[#This Row],[Date]],"mmm"),"")</f>
        <v/>
      </c>
      <c r="E22" s="13" t="e">
        <f>IF(LEN(B22)=0,"",SUMIFS(Tbl_Transactions[Amount],Tbl_Transactions[Type],"Income",Tbl_Transactions[Date],"&lt;="&amp;Monthly_Summary_Table!$B22,Tbl_Transactions[Date],"&gt;"&amp;EOMONTH(Monthly_Summary_Table!$B22,-1)))</f>
        <v>#NUM!</v>
      </c>
      <c r="F22" s="13" t="e">
        <f>IF(LEN(B22)=0,"",SUMIFS(Tbl_Transactions[Amount],Tbl_Transactions[Type],"Expense",Tbl_Transactions[Date],"&lt;="&amp;Monthly_Summary_Table!$B22,Tbl_Transactions[Date],"&gt;"&amp;EOMONTH(Monthly_Summary_Table!$B22,-1)))</f>
        <v>#NUM!</v>
      </c>
      <c r="G22" s="13" t="str">
        <f>IFERROR(Table3[[#This Row],[Income]]-Table3[[#This Row],[Expense]],"")</f>
        <v/>
      </c>
      <c r="H22" s="13" t="e">
        <f xml:space="preserve"> IF(LEN(Table3[[#This Row],[Date]])=0,"",MonthlyBudget)</f>
        <v>#NUM!</v>
      </c>
      <c r="I22" s="14" t="e">
        <f>IF(LEN(Table3[[#This Row],[Date]])=0,"",SUM(G22:$G$123))</f>
        <v>#NUM!</v>
      </c>
      <c r="J22" s="14" t="e">
        <f>IF(LEN(Table3[[#This Row],[Date]])=0,"",Table3[[#This Row],[Cumulative Savings]]+Starting_Worth)</f>
        <v>#NUM!</v>
      </c>
    </row>
    <row r="23" spans="2:10" hidden="1" x14ac:dyDescent="0.25">
      <c r="B23" s="11" t="e">
        <f>IF(EOMONTH(MAX(Tbl_Transactions[Date]),ROW($B$4)-ROW($B23))&lt;MIN(Tbl_Transactions[Date]),"",EOMONTH(MAX(Tbl_Transactions[Date]),ROW($B$4)-ROW($B23)))</f>
        <v>#NUM!</v>
      </c>
      <c r="C23" s="12" t="str">
        <f>IFERROR(YEAR(Table3[[#This Row],[Date]]),"")</f>
        <v/>
      </c>
      <c r="D23" s="12" t="str">
        <f>IFERROR(TEXT(Table3[[#This Row],[Date]],"mmm"),"")</f>
        <v/>
      </c>
      <c r="E23" s="13" t="e">
        <f>IF(LEN(B23)=0,"",SUMIFS(Tbl_Transactions[Amount],Tbl_Transactions[Type],"Income",Tbl_Transactions[Date],"&lt;="&amp;Monthly_Summary_Table!$B23,Tbl_Transactions[Date],"&gt;"&amp;EOMONTH(Monthly_Summary_Table!$B23,-1)))</f>
        <v>#NUM!</v>
      </c>
      <c r="F23" s="13" t="e">
        <f>IF(LEN(B23)=0,"",SUMIFS(Tbl_Transactions[Amount],Tbl_Transactions[Type],"Expense",Tbl_Transactions[Date],"&lt;="&amp;Monthly_Summary_Table!$B23,Tbl_Transactions[Date],"&gt;"&amp;EOMONTH(Monthly_Summary_Table!$B23,-1)))</f>
        <v>#NUM!</v>
      </c>
      <c r="G23" s="13" t="str">
        <f>IFERROR(Table3[[#This Row],[Income]]-Table3[[#This Row],[Expense]],"")</f>
        <v/>
      </c>
      <c r="H23" s="13" t="e">
        <f xml:space="preserve"> IF(LEN(Table3[[#This Row],[Date]])=0,"",MonthlyBudget)</f>
        <v>#NUM!</v>
      </c>
      <c r="I23" s="14" t="e">
        <f>IF(LEN(Table3[[#This Row],[Date]])=0,"",SUM(G23:$G$123))</f>
        <v>#NUM!</v>
      </c>
      <c r="J23" s="14" t="e">
        <f>IF(LEN(Table3[[#This Row],[Date]])=0,"",Table3[[#This Row],[Cumulative Savings]]+Starting_Worth)</f>
        <v>#NUM!</v>
      </c>
    </row>
    <row r="24" spans="2:10" hidden="1" x14ac:dyDescent="0.25">
      <c r="B24" s="11" t="e">
        <f>IF(EOMONTH(MAX(Tbl_Transactions[Date]),ROW($B$4)-ROW($B24))&lt;MIN(Tbl_Transactions[Date]),"",EOMONTH(MAX(Tbl_Transactions[Date]),ROW($B$4)-ROW($B24)))</f>
        <v>#NUM!</v>
      </c>
      <c r="C24" s="12" t="str">
        <f>IFERROR(YEAR(Table3[[#This Row],[Date]]),"")</f>
        <v/>
      </c>
      <c r="D24" s="12" t="str">
        <f>IFERROR(TEXT(Table3[[#This Row],[Date]],"mmm"),"")</f>
        <v/>
      </c>
      <c r="E24" s="13" t="e">
        <f>IF(LEN(B24)=0,"",SUMIFS(Tbl_Transactions[Amount],Tbl_Transactions[Type],"Income",Tbl_Transactions[Date],"&lt;="&amp;Monthly_Summary_Table!$B24,Tbl_Transactions[Date],"&gt;"&amp;EOMONTH(Monthly_Summary_Table!$B24,-1)))</f>
        <v>#NUM!</v>
      </c>
      <c r="F24" s="13" t="e">
        <f>IF(LEN(B24)=0,"",SUMIFS(Tbl_Transactions[Amount],Tbl_Transactions[Type],"Expense",Tbl_Transactions[Date],"&lt;="&amp;Monthly_Summary_Table!$B24,Tbl_Transactions[Date],"&gt;"&amp;EOMONTH(Monthly_Summary_Table!$B24,-1)))</f>
        <v>#NUM!</v>
      </c>
      <c r="G24" s="13" t="str">
        <f>IFERROR(Table3[[#This Row],[Income]]-Table3[[#This Row],[Expense]],"")</f>
        <v/>
      </c>
      <c r="H24" s="13" t="e">
        <f xml:space="preserve"> IF(LEN(Table3[[#This Row],[Date]])=0,"",MonthlyBudget)</f>
        <v>#NUM!</v>
      </c>
      <c r="I24" s="14" t="e">
        <f>IF(LEN(Table3[[#This Row],[Date]])=0,"",SUM(G24:$G$123))</f>
        <v>#NUM!</v>
      </c>
      <c r="J24" s="14" t="e">
        <f>IF(LEN(Table3[[#This Row],[Date]])=0,"",Table3[[#This Row],[Cumulative Savings]]+Starting_Worth)</f>
        <v>#NUM!</v>
      </c>
    </row>
    <row r="25" spans="2:10" hidden="1" x14ac:dyDescent="0.25">
      <c r="B25" s="11" t="e">
        <f>IF(EOMONTH(MAX(Tbl_Transactions[Date]),ROW($B$4)-ROW($B25))&lt;MIN(Tbl_Transactions[Date]),"",EOMONTH(MAX(Tbl_Transactions[Date]),ROW($B$4)-ROW($B25)))</f>
        <v>#NUM!</v>
      </c>
      <c r="C25" s="12" t="str">
        <f>IFERROR(YEAR(Table3[[#This Row],[Date]]),"")</f>
        <v/>
      </c>
      <c r="D25" s="12" t="str">
        <f>IFERROR(TEXT(Table3[[#This Row],[Date]],"mmm"),"")</f>
        <v/>
      </c>
      <c r="E25" s="13" t="e">
        <f>IF(LEN(B25)=0,"",SUMIFS(Tbl_Transactions[Amount],Tbl_Transactions[Type],"Income",Tbl_Transactions[Date],"&lt;="&amp;Monthly_Summary_Table!$B25,Tbl_Transactions[Date],"&gt;"&amp;EOMONTH(Monthly_Summary_Table!$B25,-1)))</f>
        <v>#NUM!</v>
      </c>
      <c r="F25" s="13" t="e">
        <f>IF(LEN(B25)=0,"",SUMIFS(Tbl_Transactions[Amount],Tbl_Transactions[Type],"Expense",Tbl_Transactions[Date],"&lt;="&amp;Monthly_Summary_Table!$B25,Tbl_Transactions[Date],"&gt;"&amp;EOMONTH(Monthly_Summary_Table!$B25,-1)))</f>
        <v>#NUM!</v>
      </c>
      <c r="G25" s="13" t="str">
        <f>IFERROR(Table3[[#This Row],[Income]]-Table3[[#This Row],[Expense]],"")</f>
        <v/>
      </c>
      <c r="H25" s="13" t="e">
        <f xml:space="preserve"> IF(LEN(Table3[[#This Row],[Date]])=0,"",MonthlyBudget)</f>
        <v>#NUM!</v>
      </c>
      <c r="I25" s="14" t="e">
        <f>IF(LEN(Table3[[#This Row],[Date]])=0,"",SUM(G25:$G$123))</f>
        <v>#NUM!</v>
      </c>
      <c r="J25" s="14" t="e">
        <f>IF(LEN(Table3[[#This Row],[Date]])=0,"",Table3[[#This Row],[Cumulative Savings]]+Starting_Worth)</f>
        <v>#NUM!</v>
      </c>
    </row>
    <row r="26" spans="2:10" hidden="1" x14ac:dyDescent="0.25">
      <c r="B26" s="11" t="e">
        <f>IF(EOMONTH(MAX(Tbl_Transactions[Date]),ROW($B$4)-ROW($B26))&lt;MIN(Tbl_Transactions[Date]),"",EOMONTH(MAX(Tbl_Transactions[Date]),ROW($B$4)-ROW($B26)))</f>
        <v>#NUM!</v>
      </c>
      <c r="C26" s="12" t="str">
        <f>IFERROR(YEAR(Table3[[#This Row],[Date]]),"")</f>
        <v/>
      </c>
      <c r="D26" s="12" t="str">
        <f>IFERROR(TEXT(Table3[[#This Row],[Date]],"mmm"),"")</f>
        <v/>
      </c>
      <c r="E26" s="13" t="e">
        <f>IF(LEN(B26)=0,"",SUMIFS(Tbl_Transactions[Amount],Tbl_Transactions[Type],"Income",Tbl_Transactions[Date],"&lt;="&amp;Monthly_Summary_Table!$B26,Tbl_Transactions[Date],"&gt;"&amp;EOMONTH(Monthly_Summary_Table!$B26,-1)))</f>
        <v>#NUM!</v>
      </c>
      <c r="F26" s="13" t="e">
        <f>IF(LEN(B26)=0,"",SUMIFS(Tbl_Transactions[Amount],Tbl_Transactions[Type],"Expense",Tbl_Transactions[Date],"&lt;="&amp;Monthly_Summary_Table!$B26,Tbl_Transactions[Date],"&gt;"&amp;EOMONTH(Monthly_Summary_Table!$B26,-1)))</f>
        <v>#NUM!</v>
      </c>
      <c r="G26" s="13" t="str">
        <f>IFERROR(Table3[[#This Row],[Income]]-Table3[[#This Row],[Expense]],"")</f>
        <v/>
      </c>
      <c r="H26" s="13" t="e">
        <f xml:space="preserve"> IF(LEN(Table3[[#This Row],[Date]])=0,"",MonthlyBudget)</f>
        <v>#NUM!</v>
      </c>
      <c r="I26" s="14" t="e">
        <f>IF(LEN(Table3[[#This Row],[Date]])=0,"",SUM(G26:$G$123))</f>
        <v>#NUM!</v>
      </c>
      <c r="J26" s="14" t="e">
        <f>IF(LEN(Table3[[#This Row],[Date]])=0,"",Table3[[#This Row],[Cumulative Savings]]+Starting_Worth)</f>
        <v>#NUM!</v>
      </c>
    </row>
    <row r="27" spans="2:10" hidden="1" x14ac:dyDescent="0.25">
      <c r="B27" s="11" t="e">
        <f>IF(EOMONTH(MAX(Tbl_Transactions[Date]),ROW($B$4)-ROW($B27))&lt;MIN(Tbl_Transactions[Date]),"",EOMONTH(MAX(Tbl_Transactions[Date]),ROW($B$4)-ROW($B27)))</f>
        <v>#NUM!</v>
      </c>
      <c r="C27" s="12" t="str">
        <f>IFERROR(YEAR(Table3[[#This Row],[Date]]),"")</f>
        <v/>
      </c>
      <c r="D27" s="12" t="str">
        <f>IFERROR(TEXT(Table3[[#This Row],[Date]],"mmm"),"")</f>
        <v/>
      </c>
      <c r="E27" s="13" t="e">
        <f>IF(LEN(B27)=0,"",SUMIFS(Tbl_Transactions[Amount],Tbl_Transactions[Type],"Income",Tbl_Transactions[Date],"&lt;="&amp;Monthly_Summary_Table!$B27,Tbl_Transactions[Date],"&gt;"&amp;EOMONTH(Monthly_Summary_Table!$B27,-1)))</f>
        <v>#NUM!</v>
      </c>
      <c r="F27" s="13" t="e">
        <f>IF(LEN(B27)=0,"",SUMIFS(Tbl_Transactions[Amount],Tbl_Transactions[Type],"Expense",Tbl_Transactions[Date],"&lt;="&amp;Monthly_Summary_Table!$B27,Tbl_Transactions[Date],"&gt;"&amp;EOMONTH(Monthly_Summary_Table!$B27,-1)))</f>
        <v>#NUM!</v>
      </c>
      <c r="G27" s="13" t="str">
        <f>IFERROR(Table3[[#This Row],[Income]]-Table3[[#This Row],[Expense]],"")</f>
        <v/>
      </c>
      <c r="H27" s="13" t="e">
        <f xml:space="preserve"> IF(LEN(Table3[[#This Row],[Date]])=0,"",MonthlyBudget)</f>
        <v>#NUM!</v>
      </c>
      <c r="I27" s="14" t="e">
        <f>IF(LEN(Table3[[#This Row],[Date]])=0,"",SUM(G27:$G$123))</f>
        <v>#NUM!</v>
      </c>
      <c r="J27" s="14" t="e">
        <f>IF(LEN(Table3[[#This Row],[Date]])=0,"",Table3[[#This Row],[Cumulative Savings]]+Starting_Worth)</f>
        <v>#NUM!</v>
      </c>
    </row>
    <row r="28" spans="2:10" hidden="1" x14ac:dyDescent="0.25">
      <c r="B28" s="11" t="e">
        <f>IF(EOMONTH(MAX(Tbl_Transactions[Date]),ROW($B$4)-ROW($B28))&lt;MIN(Tbl_Transactions[Date]),"",EOMONTH(MAX(Tbl_Transactions[Date]),ROW($B$4)-ROW($B28)))</f>
        <v>#NUM!</v>
      </c>
      <c r="C28" s="12" t="str">
        <f>IFERROR(YEAR(Table3[[#This Row],[Date]]),"")</f>
        <v/>
      </c>
      <c r="D28" s="12" t="str">
        <f>IFERROR(TEXT(Table3[[#This Row],[Date]],"mmm"),"")</f>
        <v/>
      </c>
      <c r="E28" s="13" t="e">
        <f>IF(LEN(B28)=0,"",SUMIFS(Tbl_Transactions[Amount],Tbl_Transactions[Type],"Income",Tbl_Transactions[Date],"&lt;="&amp;Monthly_Summary_Table!$B28,Tbl_Transactions[Date],"&gt;"&amp;EOMONTH(Monthly_Summary_Table!$B28,-1)))</f>
        <v>#NUM!</v>
      </c>
      <c r="F28" s="13" t="e">
        <f>IF(LEN(B28)=0,"",SUMIFS(Tbl_Transactions[Amount],Tbl_Transactions[Type],"Expense",Tbl_Transactions[Date],"&lt;="&amp;Monthly_Summary_Table!$B28,Tbl_Transactions[Date],"&gt;"&amp;EOMONTH(Monthly_Summary_Table!$B28,-1)))</f>
        <v>#NUM!</v>
      </c>
      <c r="G28" s="13" t="str">
        <f>IFERROR(Table3[[#This Row],[Income]]-Table3[[#This Row],[Expense]],"")</f>
        <v/>
      </c>
      <c r="H28" s="13" t="e">
        <f xml:space="preserve"> IF(LEN(Table3[[#This Row],[Date]])=0,"",MonthlyBudget)</f>
        <v>#NUM!</v>
      </c>
      <c r="I28" s="14" t="e">
        <f>IF(LEN(Table3[[#This Row],[Date]])=0,"",SUM(G28:$G$123))</f>
        <v>#NUM!</v>
      </c>
      <c r="J28" s="14" t="e">
        <f>IF(LEN(Table3[[#This Row],[Date]])=0,"",Table3[[#This Row],[Cumulative Savings]]+Starting_Worth)</f>
        <v>#NUM!</v>
      </c>
    </row>
    <row r="29" spans="2:10" hidden="1" x14ac:dyDescent="0.25">
      <c r="B29" s="11" t="e">
        <f>IF(EOMONTH(MAX(Tbl_Transactions[Date]),ROW($B$4)-ROW($B29))&lt;MIN(Tbl_Transactions[Date]),"",EOMONTH(MAX(Tbl_Transactions[Date]),ROW($B$4)-ROW($B29)))</f>
        <v>#NUM!</v>
      </c>
      <c r="C29" s="12" t="str">
        <f>IFERROR(YEAR(Table3[[#This Row],[Date]]),"")</f>
        <v/>
      </c>
      <c r="D29" s="12" t="str">
        <f>IFERROR(TEXT(Table3[[#This Row],[Date]],"mmm"),"")</f>
        <v/>
      </c>
      <c r="E29" s="13" t="e">
        <f>IF(LEN(B29)=0,"",SUMIFS(Tbl_Transactions[Amount],Tbl_Transactions[Type],"Income",Tbl_Transactions[Date],"&lt;="&amp;Monthly_Summary_Table!$B29,Tbl_Transactions[Date],"&gt;"&amp;EOMONTH(Monthly_Summary_Table!$B29,-1)))</f>
        <v>#NUM!</v>
      </c>
      <c r="F29" s="13" t="e">
        <f>IF(LEN(B29)=0,"",SUMIFS(Tbl_Transactions[Amount],Tbl_Transactions[Type],"Expense",Tbl_Transactions[Date],"&lt;="&amp;Monthly_Summary_Table!$B29,Tbl_Transactions[Date],"&gt;"&amp;EOMONTH(Monthly_Summary_Table!$B29,-1)))</f>
        <v>#NUM!</v>
      </c>
      <c r="G29" s="13" t="str">
        <f>IFERROR(Table3[[#This Row],[Income]]-Table3[[#This Row],[Expense]],"")</f>
        <v/>
      </c>
      <c r="H29" s="13" t="e">
        <f xml:space="preserve"> IF(LEN(Table3[[#This Row],[Date]])=0,"",MonthlyBudget)</f>
        <v>#NUM!</v>
      </c>
      <c r="I29" s="14" t="e">
        <f>IF(LEN(Table3[[#This Row],[Date]])=0,"",SUM(G29:$G$123))</f>
        <v>#NUM!</v>
      </c>
      <c r="J29" s="14" t="e">
        <f>IF(LEN(Table3[[#This Row],[Date]])=0,"",Table3[[#This Row],[Cumulative Savings]]+Starting_Worth)</f>
        <v>#NUM!</v>
      </c>
    </row>
    <row r="30" spans="2:10" hidden="1" x14ac:dyDescent="0.25">
      <c r="B30" s="11" t="e">
        <f>IF(EOMONTH(MAX(Tbl_Transactions[Date]),ROW($B$4)-ROW($B30))&lt;MIN(Tbl_Transactions[Date]),"",EOMONTH(MAX(Tbl_Transactions[Date]),ROW($B$4)-ROW($B30)))</f>
        <v>#NUM!</v>
      </c>
      <c r="C30" s="12" t="str">
        <f>IFERROR(YEAR(Table3[[#This Row],[Date]]),"")</f>
        <v/>
      </c>
      <c r="D30" s="12" t="str">
        <f>IFERROR(TEXT(Table3[[#This Row],[Date]],"mmm"),"")</f>
        <v/>
      </c>
      <c r="E30" s="13" t="e">
        <f>IF(LEN(B30)=0,"",SUMIFS(Tbl_Transactions[Amount],Tbl_Transactions[Type],"Income",Tbl_Transactions[Date],"&lt;="&amp;Monthly_Summary_Table!$B30,Tbl_Transactions[Date],"&gt;"&amp;EOMONTH(Monthly_Summary_Table!$B30,-1)))</f>
        <v>#NUM!</v>
      </c>
      <c r="F30" s="13" t="e">
        <f>IF(LEN(B30)=0,"",SUMIFS(Tbl_Transactions[Amount],Tbl_Transactions[Type],"Expense",Tbl_Transactions[Date],"&lt;="&amp;Monthly_Summary_Table!$B30,Tbl_Transactions[Date],"&gt;"&amp;EOMONTH(Monthly_Summary_Table!$B30,-1)))</f>
        <v>#NUM!</v>
      </c>
      <c r="G30" s="13" t="str">
        <f>IFERROR(Table3[[#This Row],[Income]]-Table3[[#This Row],[Expense]],"")</f>
        <v/>
      </c>
      <c r="H30" s="13" t="e">
        <f xml:space="preserve"> IF(LEN(Table3[[#This Row],[Date]])=0,"",MonthlyBudget)</f>
        <v>#NUM!</v>
      </c>
      <c r="I30" s="14" t="e">
        <f>IF(LEN(Table3[[#This Row],[Date]])=0,"",SUM(G30:$G$123))</f>
        <v>#NUM!</v>
      </c>
      <c r="J30" s="14" t="e">
        <f>IF(LEN(Table3[[#This Row],[Date]])=0,"",Table3[[#This Row],[Cumulative Savings]]+Starting_Worth)</f>
        <v>#NUM!</v>
      </c>
    </row>
    <row r="31" spans="2:10" hidden="1" x14ac:dyDescent="0.25">
      <c r="B31" s="11" t="e">
        <f>IF(EOMONTH(MAX(Tbl_Transactions[Date]),ROW($B$4)-ROW($B31))&lt;MIN(Tbl_Transactions[Date]),"",EOMONTH(MAX(Tbl_Transactions[Date]),ROW($B$4)-ROW($B31)))</f>
        <v>#NUM!</v>
      </c>
      <c r="C31" s="12" t="str">
        <f>IFERROR(YEAR(Table3[[#This Row],[Date]]),"")</f>
        <v/>
      </c>
      <c r="D31" s="12" t="str">
        <f>IFERROR(TEXT(Table3[[#This Row],[Date]],"mmm"),"")</f>
        <v/>
      </c>
      <c r="E31" s="13" t="e">
        <f>IF(LEN(B31)=0,"",SUMIFS(Tbl_Transactions[Amount],Tbl_Transactions[Type],"Income",Tbl_Transactions[Date],"&lt;="&amp;Monthly_Summary_Table!$B31,Tbl_Transactions[Date],"&gt;"&amp;EOMONTH(Monthly_Summary_Table!$B31,-1)))</f>
        <v>#NUM!</v>
      </c>
      <c r="F31" s="13" t="e">
        <f>IF(LEN(B31)=0,"",SUMIFS(Tbl_Transactions[Amount],Tbl_Transactions[Type],"Expense",Tbl_Transactions[Date],"&lt;="&amp;Monthly_Summary_Table!$B31,Tbl_Transactions[Date],"&gt;"&amp;EOMONTH(Monthly_Summary_Table!$B31,-1)))</f>
        <v>#NUM!</v>
      </c>
      <c r="G31" s="13" t="str">
        <f>IFERROR(Table3[[#This Row],[Income]]-Table3[[#This Row],[Expense]],"")</f>
        <v/>
      </c>
      <c r="H31" s="13" t="e">
        <f xml:space="preserve"> IF(LEN(Table3[[#This Row],[Date]])=0,"",MonthlyBudget)</f>
        <v>#NUM!</v>
      </c>
      <c r="I31" s="14" t="e">
        <f>IF(LEN(Table3[[#This Row],[Date]])=0,"",SUM(G31:$G$123))</f>
        <v>#NUM!</v>
      </c>
      <c r="J31" s="14" t="e">
        <f>IF(LEN(Table3[[#This Row],[Date]])=0,"",Table3[[#This Row],[Cumulative Savings]]+Starting_Worth)</f>
        <v>#NUM!</v>
      </c>
    </row>
    <row r="32" spans="2:10" hidden="1" x14ac:dyDescent="0.25">
      <c r="B32" s="11" t="e">
        <f>IF(EOMONTH(MAX(Tbl_Transactions[Date]),ROW($B$4)-ROW($B32))&lt;MIN(Tbl_Transactions[Date]),"",EOMONTH(MAX(Tbl_Transactions[Date]),ROW($B$4)-ROW($B32)))</f>
        <v>#NUM!</v>
      </c>
      <c r="C32" s="12" t="str">
        <f>IFERROR(YEAR(Table3[[#This Row],[Date]]),"")</f>
        <v/>
      </c>
      <c r="D32" s="12" t="str">
        <f>IFERROR(TEXT(Table3[[#This Row],[Date]],"mmm"),"")</f>
        <v/>
      </c>
      <c r="E32" s="13" t="e">
        <f>IF(LEN(B32)=0,"",SUMIFS(Tbl_Transactions[Amount],Tbl_Transactions[Type],"Income",Tbl_Transactions[Date],"&lt;="&amp;Monthly_Summary_Table!$B32,Tbl_Transactions[Date],"&gt;"&amp;EOMONTH(Monthly_Summary_Table!$B32,-1)))</f>
        <v>#NUM!</v>
      </c>
      <c r="F32" s="13" t="e">
        <f>IF(LEN(B32)=0,"",SUMIFS(Tbl_Transactions[Amount],Tbl_Transactions[Type],"Expense",Tbl_Transactions[Date],"&lt;="&amp;Monthly_Summary_Table!$B32,Tbl_Transactions[Date],"&gt;"&amp;EOMONTH(Monthly_Summary_Table!$B32,-1)))</f>
        <v>#NUM!</v>
      </c>
      <c r="G32" s="13" t="str">
        <f>IFERROR(Table3[[#This Row],[Income]]-Table3[[#This Row],[Expense]],"")</f>
        <v/>
      </c>
      <c r="H32" s="13" t="e">
        <f xml:space="preserve"> IF(LEN(Table3[[#This Row],[Date]])=0,"",MonthlyBudget)</f>
        <v>#NUM!</v>
      </c>
      <c r="I32" s="14" t="e">
        <f>IF(LEN(Table3[[#This Row],[Date]])=0,"",SUM(G32:$G$123))</f>
        <v>#NUM!</v>
      </c>
      <c r="J32" s="14" t="e">
        <f>IF(LEN(Table3[[#This Row],[Date]])=0,"",Table3[[#This Row],[Cumulative Savings]]+Starting_Worth)</f>
        <v>#NUM!</v>
      </c>
    </row>
    <row r="33" spans="2:10" hidden="1" x14ac:dyDescent="0.25">
      <c r="B33" s="11" t="e">
        <f>IF(EOMONTH(MAX(Tbl_Transactions[Date]),ROW($B$4)-ROW($B33))&lt;MIN(Tbl_Transactions[Date]),"",EOMONTH(MAX(Tbl_Transactions[Date]),ROW($B$4)-ROW($B33)))</f>
        <v>#NUM!</v>
      </c>
      <c r="C33" s="12" t="str">
        <f>IFERROR(YEAR(Table3[[#This Row],[Date]]),"")</f>
        <v/>
      </c>
      <c r="D33" s="12" t="str">
        <f>IFERROR(TEXT(Table3[[#This Row],[Date]],"mmm"),"")</f>
        <v/>
      </c>
      <c r="E33" s="13" t="e">
        <f>IF(LEN(B33)=0,"",SUMIFS(Tbl_Transactions[Amount],Tbl_Transactions[Type],"Income",Tbl_Transactions[Date],"&lt;="&amp;Monthly_Summary_Table!$B33,Tbl_Transactions[Date],"&gt;"&amp;EOMONTH(Monthly_Summary_Table!$B33,-1)))</f>
        <v>#NUM!</v>
      </c>
      <c r="F33" s="13" t="e">
        <f>IF(LEN(B33)=0,"",SUMIFS(Tbl_Transactions[Amount],Tbl_Transactions[Type],"Expense",Tbl_Transactions[Date],"&lt;="&amp;Monthly_Summary_Table!$B33,Tbl_Transactions[Date],"&gt;"&amp;EOMONTH(Monthly_Summary_Table!$B33,-1)))</f>
        <v>#NUM!</v>
      </c>
      <c r="G33" s="13" t="str">
        <f>IFERROR(Table3[[#This Row],[Income]]-Table3[[#This Row],[Expense]],"")</f>
        <v/>
      </c>
      <c r="H33" s="13" t="e">
        <f xml:space="preserve"> IF(LEN(Table3[[#This Row],[Date]])=0,"",MonthlyBudget)</f>
        <v>#NUM!</v>
      </c>
      <c r="I33" s="14" t="e">
        <f>IF(LEN(Table3[[#This Row],[Date]])=0,"",SUM(G33:$G$123))</f>
        <v>#NUM!</v>
      </c>
      <c r="J33" s="14" t="e">
        <f>IF(LEN(Table3[[#This Row],[Date]])=0,"",Table3[[#This Row],[Cumulative Savings]]+Starting_Worth)</f>
        <v>#NUM!</v>
      </c>
    </row>
    <row r="34" spans="2:10" hidden="1" x14ac:dyDescent="0.25">
      <c r="B34" s="11" t="e">
        <f>IF(EOMONTH(MAX(Tbl_Transactions[Date]),ROW($B$4)-ROW($B34))&lt;MIN(Tbl_Transactions[Date]),"",EOMONTH(MAX(Tbl_Transactions[Date]),ROW($B$4)-ROW($B34)))</f>
        <v>#NUM!</v>
      </c>
      <c r="C34" s="12" t="str">
        <f>IFERROR(YEAR(Table3[[#This Row],[Date]]),"")</f>
        <v/>
      </c>
      <c r="D34" s="12" t="str">
        <f>IFERROR(TEXT(Table3[[#This Row],[Date]],"mmm"),"")</f>
        <v/>
      </c>
      <c r="E34" s="13" t="e">
        <f>IF(LEN(B34)=0,"",SUMIFS(Tbl_Transactions[Amount],Tbl_Transactions[Type],"Income",Tbl_Transactions[Date],"&lt;="&amp;Monthly_Summary_Table!$B34,Tbl_Transactions[Date],"&gt;"&amp;EOMONTH(Monthly_Summary_Table!$B34,-1)))</f>
        <v>#NUM!</v>
      </c>
      <c r="F34" s="13" t="e">
        <f>IF(LEN(B34)=0,"",SUMIFS(Tbl_Transactions[Amount],Tbl_Transactions[Type],"Expense",Tbl_Transactions[Date],"&lt;="&amp;Monthly_Summary_Table!$B34,Tbl_Transactions[Date],"&gt;"&amp;EOMONTH(Monthly_Summary_Table!$B34,-1)))</f>
        <v>#NUM!</v>
      </c>
      <c r="G34" s="13" t="str">
        <f>IFERROR(Table3[[#This Row],[Income]]-Table3[[#This Row],[Expense]],"")</f>
        <v/>
      </c>
      <c r="H34" s="13" t="e">
        <f xml:space="preserve"> IF(LEN(Table3[[#This Row],[Date]])=0,"",MonthlyBudget)</f>
        <v>#NUM!</v>
      </c>
      <c r="I34" s="14" t="e">
        <f>IF(LEN(Table3[[#This Row],[Date]])=0,"",SUM(G34:$G$123))</f>
        <v>#NUM!</v>
      </c>
      <c r="J34" s="14" t="e">
        <f>IF(LEN(Table3[[#This Row],[Date]])=0,"",Table3[[#This Row],[Cumulative Savings]]+Starting_Worth)</f>
        <v>#NUM!</v>
      </c>
    </row>
    <row r="35" spans="2:10" hidden="1" x14ac:dyDescent="0.25">
      <c r="B35" s="11" t="e">
        <f>IF(EOMONTH(MAX(Tbl_Transactions[Date]),ROW($B$4)-ROW($B35))&lt;MIN(Tbl_Transactions[Date]),"",EOMONTH(MAX(Tbl_Transactions[Date]),ROW($B$4)-ROW($B35)))</f>
        <v>#NUM!</v>
      </c>
      <c r="C35" s="12" t="str">
        <f>IFERROR(YEAR(Table3[[#This Row],[Date]]),"")</f>
        <v/>
      </c>
      <c r="D35" s="12" t="str">
        <f>IFERROR(TEXT(Table3[[#This Row],[Date]],"mmm"),"")</f>
        <v/>
      </c>
      <c r="E35" s="13" t="e">
        <f>IF(LEN(B35)=0,"",SUMIFS(Tbl_Transactions[Amount],Tbl_Transactions[Type],"Income",Tbl_Transactions[Date],"&lt;="&amp;Monthly_Summary_Table!$B35,Tbl_Transactions[Date],"&gt;"&amp;EOMONTH(Monthly_Summary_Table!$B35,-1)))</f>
        <v>#NUM!</v>
      </c>
      <c r="F35" s="13" t="e">
        <f>IF(LEN(B35)=0,"",SUMIFS(Tbl_Transactions[Amount],Tbl_Transactions[Type],"Expense",Tbl_Transactions[Date],"&lt;="&amp;Monthly_Summary_Table!$B35,Tbl_Transactions[Date],"&gt;"&amp;EOMONTH(Monthly_Summary_Table!$B35,-1)))</f>
        <v>#NUM!</v>
      </c>
      <c r="G35" s="13" t="str">
        <f>IFERROR(Table3[[#This Row],[Income]]-Table3[[#This Row],[Expense]],"")</f>
        <v/>
      </c>
      <c r="H35" s="13" t="e">
        <f xml:space="preserve"> IF(LEN(Table3[[#This Row],[Date]])=0,"",MonthlyBudget)</f>
        <v>#NUM!</v>
      </c>
      <c r="I35" s="14" t="e">
        <f>IF(LEN(Table3[[#This Row],[Date]])=0,"",SUM(G35:$G$123))</f>
        <v>#NUM!</v>
      </c>
      <c r="J35" s="14" t="e">
        <f>IF(LEN(Table3[[#This Row],[Date]])=0,"",Table3[[#This Row],[Cumulative Savings]]+Starting_Worth)</f>
        <v>#NUM!</v>
      </c>
    </row>
    <row r="36" spans="2:10" hidden="1" x14ac:dyDescent="0.25">
      <c r="B36" s="11" t="e">
        <f>IF(EOMONTH(MAX(Tbl_Transactions[Date]),ROW($B$4)-ROW($B36))&lt;MIN(Tbl_Transactions[Date]),"",EOMONTH(MAX(Tbl_Transactions[Date]),ROW($B$4)-ROW($B36)))</f>
        <v>#NUM!</v>
      </c>
      <c r="C36" s="12" t="str">
        <f>IFERROR(YEAR(Table3[[#This Row],[Date]]),"")</f>
        <v/>
      </c>
      <c r="D36" s="12" t="str">
        <f>IFERROR(TEXT(Table3[[#This Row],[Date]],"mmm"),"")</f>
        <v/>
      </c>
      <c r="E36" s="13" t="e">
        <f>IF(LEN(B36)=0,"",SUMIFS(Tbl_Transactions[Amount],Tbl_Transactions[Type],"Income",Tbl_Transactions[Date],"&lt;="&amp;Monthly_Summary_Table!$B36,Tbl_Transactions[Date],"&gt;"&amp;EOMONTH(Monthly_Summary_Table!$B36,-1)))</f>
        <v>#NUM!</v>
      </c>
      <c r="F36" s="13" t="e">
        <f>IF(LEN(B36)=0,"",SUMIFS(Tbl_Transactions[Amount],Tbl_Transactions[Type],"Expense",Tbl_Transactions[Date],"&lt;="&amp;Monthly_Summary_Table!$B36,Tbl_Transactions[Date],"&gt;"&amp;EOMONTH(Monthly_Summary_Table!$B36,-1)))</f>
        <v>#NUM!</v>
      </c>
      <c r="G36" s="13" t="str">
        <f>IFERROR(Table3[[#This Row],[Income]]-Table3[[#This Row],[Expense]],"")</f>
        <v/>
      </c>
      <c r="H36" s="13" t="e">
        <f xml:space="preserve"> IF(LEN(Table3[[#This Row],[Date]])=0,"",MonthlyBudget)</f>
        <v>#NUM!</v>
      </c>
      <c r="I36" s="14" t="e">
        <f>IF(LEN(Table3[[#This Row],[Date]])=0,"",SUM(G36:$G$123))</f>
        <v>#NUM!</v>
      </c>
      <c r="J36" s="14" t="e">
        <f>IF(LEN(Table3[[#This Row],[Date]])=0,"",Table3[[#This Row],[Cumulative Savings]]+Starting_Worth)</f>
        <v>#NUM!</v>
      </c>
    </row>
    <row r="37" spans="2:10" hidden="1" x14ac:dyDescent="0.25">
      <c r="B37" s="11" t="e">
        <f>IF(EOMONTH(MAX(Tbl_Transactions[Date]),ROW($B$4)-ROW($B37))&lt;MIN(Tbl_Transactions[Date]),"",EOMONTH(MAX(Tbl_Transactions[Date]),ROW($B$4)-ROW($B37)))</f>
        <v>#NUM!</v>
      </c>
      <c r="C37" s="12" t="str">
        <f>IFERROR(YEAR(Table3[[#This Row],[Date]]),"")</f>
        <v/>
      </c>
      <c r="D37" s="12" t="str">
        <f>IFERROR(TEXT(Table3[[#This Row],[Date]],"mmm"),"")</f>
        <v/>
      </c>
      <c r="E37" s="13" t="e">
        <f>IF(LEN(B37)=0,"",SUMIFS(Tbl_Transactions[Amount],Tbl_Transactions[Type],"Income",Tbl_Transactions[Date],"&lt;="&amp;Monthly_Summary_Table!$B37,Tbl_Transactions[Date],"&gt;"&amp;EOMONTH(Monthly_Summary_Table!$B37,-1)))</f>
        <v>#NUM!</v>
      </c>
      <c r="F37" s="13" t="e">
        <f>IF(LEN(B37)=0,"",SUMIFS(Tbl_Transactions[Amount],Tbl_Transactions[Type],"Expense",Tbl_Transactions[Date],"&lt;="&amp;Monthly_Summary_Table!$B37,Tbl_Transactions[Date],"&gt;"&amp;EOMONTH(Monthly_Summary_Table!$B37,-1)))</f>
        <v>#NUM!</v>
      </c>
      <c r="G37" s="13" t="str">
        <f>IFERROR(Table3[[#This Row],[Income]]-Table3[[#This Row],[Expense]],"")</f>
        <v/>
      </c>
      <c r="H37" s="13" t="e">
        <f xml:space="preserve"> IF(LEN(Table3[[#This Row],[Date]])=0,"",MonthlyBudget)</f>
        <v>#NUM!</v>
      </c>
      <c r="I37" s="14" t="e">
        <f>IF(LEN(Table3[[#This Row],[Date]])=0,"",SUM(G37:$G$123))</f>
        <v>#NUM!</v>
      </c>
      <c r="J37" s="14" t="e">
        <f>IF(LEN(Table3[[#This Row],[Date]])=0,"",Table3[[#This Row],[Cumulative Savings]]+Starting_Worth)</f>
        <v>#NUM!</v>
      </c>
    </row>
    <row r="38" spans="2:10" hidden="1" x14ac:dyDescent="0.25">
      <c r="B38" s="11" t="e">
        <f>IF(EOMONTH(MAX(Tbl_Transactions[Date]),ROW($B$4)-ROW($B38))&lt;MIN(Tbl_Transactions[Date]),"",EOMONTH(MAX(Tbl_Transactions[Date]),ROW($B$4)-ROW($B38)))</f>
        <v>#NUM!</v>
      </c>
      <c r="C38" s="12" t="str">
        <f>IFERROR(YEAR(Table3[[#This Row],[Date]]),"")</f>
        <v/>
      </c>
      <c r="D38" s="12" t="str">
        <f>IFERROR(TEXT(Table3[[#This Row],[Date]],"mmm"),"")</f>
        <v/>
      </c>
      <c r="E38" s="13" t="e">
        <f>IF(LEN(B38)=0,"",SUMIFS(Tbl_Transactions[Amount],Tbl_Transactions[Type],"Income",Tbl_Transactions[Date],"&lt;="&amp;Monthly_Summary_Table!$B38,Tbl_Transactions[Date],"&gt;"&amp;EOMONTH(Monthly_Summary_Table!$B38,-1)))</f>
        <v>#NUM!</v>
      </c>
      <c r="F38" s="13" t="e">
        <f>IF(LEN(B38)=0,"",SUMIFS(Tbl_Transactions[Amount],Tbl_Transactions[Type],"Expense",Tbl_Transactions[Date],"&lt;="&amp;Monthly_Summary_Table!$B38,Tbl_Transactions[Date],"&gt;"&amp;EOMONTH(Monthly_Summary_Table!$B38,-1)))</f>
        <v>#NUM!</v>
      </c>
      <c r="G38" s="13" t="str">
        <f>IFERROR(Table3[[#This Row],[Income]]-Table3[[#This Row],[Expense]],"")</f>
        <v/>
      </c>
      <c r="H38" s="13" t="e">
        <f xml:space="preserve"> IF(LEN(Table3[[#This Row],[Date]])=0,"",MonthlyBudget)</f>
        <v>#NUM!</v>
      </c>
      <c r="I38" s="14" t="e">
        <f>IF(LEN(Table3[[#This Row],[Date]])=0,"",SUM(G38:$G$123))</f>
        <v>#NUM!</v>
      </c>
      <c r="J38" s="14" t="e">
        <f>IF(LEN(Table3[[#This Row],[Date]])=0,"",Table3[[#This Row],[Cumulative Savings]]+Starting_Worth)</f>
        <v>#NUM!</v>
      </c>
    </row>
    <row r="39" spans="2:10" hidden="1" x14ac:dyDescent="0.25">
      <c r="B39" s="11" t="e">
        <f>IF(EOMONTH(MAX(Tbl_Transactions[Date]),ROW($B$4)-ROW($B39))&lt;MIN(Tbl_Transactions[Date]),"",EOMONTH(MAX(Tbl_Transactions[Date]),ROW($B$4)-ROW($B39)))</f>
        <v>#NUM!</v>
      </c>
      <c r="C39" s="12" t="str">
        <f>IFERROR(YEAR(Table3[[#This Row],[Date]]),"")</f>
        <v/>
      </c>
      <c r="D39" s="12" t="str">
        <f>IFERROR(TEXT(Table3[[#This Row],[Date]],"mmm"),"")</f>
        <v/>
      </c>
      <c r="E39" s="13" t="e">
        <f>IF(LEN(B39)=0,"",SUMIFS(Tbl_Transactions[Amount],Tbl_Transactions[Type],"Income",Tbl_Transactions[Date],"&lt;="&amp;Monthly_Summary_Table!$B39,Tbl_Transactions[Date],"&gt;"&amp;EOMONTH(Monthly_Summary_Table!$B39,-1)))</f>
        <v>#NUM!</v>
      </c>
      <c r="F39" s="13" t="e">
        <f>IF(LEN(B39)=0,"",SUMIFS(Tbl_Transactions[Amount],Tbl_Transactions[Type],"Expense",Tbl_Transactions[Date],"&lt;="&amp;Monthly_Summary_Table!$B39,Tbl_Transactions[Date],"&gt;"&amp;EOMONTH(Monthly_Summary_Table!$B39,-1)))</f>
        <v>#NUM!</v>
      </c>
      <c r="G39" s="13" t="str">
        <f>IFERROR(Table3[[#This Row],[Income]]-Table3[[#This Row],[Expense]],"")</f>
        <v/>
      </c>
      <c r="H39" s="13" t="e">
        <f xml:space="preserve"> IF(LEN(Table3[[#This Row],[Date]])=0,"",MonthlyBudget)</f>
        <v>#NUM!</v>
      </c>
      <c r="I39" s="14" t="e">
        <f>IF(LEN(Table3[[#This Row],[Date]])=0,"",SUM(G39:$G$123))</f>
        <v>#NUM!</v>
      </c>
      <c r="J39" s="14" t="e">
        <f>IF(LEN(Table3[[#This Row],[Date]])=0,"",Table3[[#This Row],[Cumulative Savings]]+Starting_Worth)</f>
        <v>#NUM!</v>
      </c>
    </row>
    <row r="40" spans="2:10" hidden="1" x14ac:dyDescent="0.25">
      <c r="B40" s="11" t="e">
        <f>IF(EOMONTH(MAX(Tbl_Transactions[Date]),ROW($B$4)-ROW($B40))&lt;MIN(Tbl_Transactions[Date]),"",EOMONTH(MAX(Tbl_Transactions[Date]),ROW($B$4)-ROW($B40)))</f>
        <v>#NUM!</v>
      </c>
      <c r="C40" s="12" t="str">
        <f>IFERROR(YEAR(Table3[[#This Row],[Date]]),"")</f>
        <v/>
      </c>
      <c r="D40" s="12" t="str">
        <f>IFERROR(TEXT(Table3[[#This Row],[Date]],"mmm"),"")</f>
        <v/>
      </c>
      <c r="E40" s="13" t="e">
        <f>IF(LEN(B40)=0,"",SUMIFS(Tbl_Transactions[Amount],Tbl_Transactions[Type],"Income",Tbl_Transactions[Date],"&lt;="&amp;Monthly_Summary_Table!$B40,Tbl_Transactions[Date],"&gt;"&amp;EOMONTH(Monthly_Summary_Table!$B40,-1)))</f>
        <v>#NUM!</v>
      </c>
      <c r="F40" s="13" t="e">
        <f>IF(LEN(B40)=0,"",SUMIFS(Tbl_Transactions[Amount],Tbl_Transactions[Type],"Expense",Tbl_Transactions[Date],"&lt;="&amp;Monthly_Summary_Table!$B40,Tbl_Transactions[Date],"&gt;"&amp;EOMONTH(Monthly_Summary_Table!$B40,-1)))</f>
        <v>#NUM!</v>
      </c>
      <c r="G40" s="13" t="str">
        <f>IFERROR(Table3[[#This Row],[Income]]-Table3[[#This Row],[Expense]],"")</f>
        <v/>
      </c>
      <c r="H40" s="13" t="e">
        <f xml:space="preserve"> IF(LEN(Table3[[#This Row],[Date]])=0,"",MonthlyBudget)</f>
        <v>#NUM!</v>
      </c>
      <c r="I40" s="14" t="e">
        <f>IF(LEN(Table3[[#This Row],[Date]])=0,"",SUM(G40:$G$123))</f>
        <v>#NUM!</v>
      </c>
      <c r="J40" s="14" t="e">
        <f>IF(LEN(Table3[[#This Row],[Date]])=0,"",Table3[[#This Row],[Cumulative Savings]]+Starting_Worth)</f>
        <v>#NUM!</v>
      </c>
    </row>
    <row r="41" spans="2:10" hidden="1" x14ac:dyDescent="0.25">
      <c r="B41" s="11" t="e">
        <f>IF(EOMONTH(MAX(Tbl_Transactions[Date]),ROW($B$4)-ROW($B41))&lt;MIN(Tbl_Transactions[Date]),"",EOMONTH(MAX(Tbl_Transactions[Date]),ROW($B$4)-ROW($B41)))</f>
        <v>#NUM!</v>
      </c>
      <c r="C41" s="12" t="str">
        <f>IFERROR(YEAR(Table3[[#This Row],[Date]]),"")</f>
        <v/>
      </c>
      <c r="D41" s="12" t="str">
        <f>IFERROR(TEXT(Table3[[#This Row],[Date]],"mmm"),"")</f>
        <v/>
      </c>
      <c r="E41" s="13" t="e">
        <f>IF(LEN(B41)=0,"",SUMIFS(Tbl_Transactions[Amount],Tbl_Transactions[Type],"Income",Tbl_Transactions[Date],"&lt;="&amp;Monthly_Summary_Table!$B41,Tbl_Transactions[Date],"&gt;"&amp;EOMONTH(Monthly_Summary_Table!$B41,-1)))</f>
        <v>#NUM!</v>
      </c>
      <c r="F41" s="13" t="e">
        <f>IF(LEN(B41)=0,"",SUMIFS(Tbl_Transactions[Amount],Tbl_Transactions[Type],"Expense",Tbl_Transactions[Date],"&lt;="&amp;Monthly_Summary_Table!$B41,Tbl_Transactions[Date],"&gt;"&amp;EOMONTH(Monthly_Summary_Table!$B41,-1)))</f>
        <v>#NUM!</v>
      </c>
      <c r="G41" s="13" t="str">
        <f>IFERROR(Table3[[#This Row],[Income]]-Table3[[#This Row],[Expense]],"")</f>
        <v/>
      </c>
      <c r="H41" s="13" t="e">
        <f xml:space="preserve"> IF(LEN(Table3[[#This Row],[Date]])=0,"",MonthlyBudget)</f>
        <v>#NUM!</v>
      </c>
      <c r="I41" s="14" t="e">
        <f>IF(LEN(Table3[[#This Row],[Date]])=0,"",SUM(G41:$G$123))</f>
        <v>#NUM!</v>
      </c>
      <c r="J41" s="14" t="e">
        <f>IF(LEN(Table3[[#This Row],[Date]])=0,"",Table3[[#This Row],[Cumulative Savings]]+Starting_Worth)</f>
        <v>#NUM!</v>
      </c>
    </row>
    <row r="42" spans="2:10" hidden="1" x14ac:dyDescent="0.25">
      <c r="B42" s="11" t="e">
        <f>IF(EOMONTH(MAX(Tbl_Transactions[Date]),ROW($B$4)-ROW($B42))&lt;MIN(Tbl_Transactions[Date]),"",EOMONTH(MAX(Tbl_Transactions[Date]),ROW($B$4)-ROW($B42)))</f>
        <v>#NUM!</v>
      </c>
      <c r="C42" s="12" t="str">
        <f>IFERROR(YEAR(Table3[[#This Row],[Date]]),"")</f>
        <v/>
      </c>
      <c r="D42" s="12" t="str">
        <f>IFERROR(TEXT(Table3[[#This Row],[Date]],"mmm"),"")</f>
        <v/>
      </c>
      <c r="E42" s="13" t="e">
        <f>IF(LEN(B42)=0,"",SUMIFS(Tbl_Transactions[Amount],Tbl_Transactions[Type],"Income",Tbl_Transactions[Date],"&lt;="&amp;Monthly_Summary_Table!$B42,Tbl_Transactions[Date],"&gt;"&amp;EOMONTH(Monthly_Summary_Table!$B42,-1)))</f>
        <v>#NUM!</v>
      </c>
      <c r="F42" s="13" t="e">
        <f>IF(LEN(B42)=0,"",SUMIFS(Tbl_Transactions[Amount],Tbl_Transactions[Type],"Expense",Tbl_Transactions[Date],"&lt;="&amp;Monthly_Summary_Table!$B42,Tbl_Transactions[Date],"&gt;"&amp;EOMONTH(Monthly_Summary_Table!$B42,-1)))</f>
        <v>#NUM!</v>
      </c>
      <c r="G42" s="13" t="str">
        <f>IFERROR(Table3[[#This Row],[Income]]-Table3[[#This Row],[Expense]],"")</f>
        <v/>
      </c>
      <c r="H42" s="13" t="e">
        <f xml:space="preserve"> IF(LEN(Table3[[#This Row],[Date]])=0,"",MonthlyBudget)</f>
        <v>#NUM!</v>
      </c>
      <c r="I42" s="14" t="e">
        <f>IF(LEN(Table3[[#This Row],[Date]])=0,"",SUM(G42:$G$123))</f>
        <v>#NUM!</v>
      </c>
      <c r="J42" s="14" t="e">
        <f>IF(LEN(Table3[[#This Row],[Date]])=0,"",Table3[[#This Row],[Cumulative Savings]]+Starting_Worth)</f>
        <v>#NUM!</v>
      </c>
    </row>
    <row r="43" spans="2:10" hidden="1" x14ac:dyDescent="0.25">
      <c r="B43" s="11" t="e">
        <f>IF(EOMONTH(MAX(Tbl_Transactions[Date]),ROW($B$4)-ROW($B43))&lt;MIN(Tbl_Transactions[Date]),"",EOMONTH(MAX(Tbl_Transactions[Date]),ROW($B$4)-ROW($B43)))</f>
        <v>#NUM!</v>
      </c>
      <c r="C43" s="12" t="str">
        <f>IFERROR(YEAR(Table3[[#This Row],[Date]]),"")</f>
        <v/>
      </c>
      <c r="D43" s="12" t="str">
        <f>IFERROR(TEXT(Table3[[#This Row],[Date]],"mmm"),"")</f>
        <v/>
      </c>
      <c r="E43" s="13" t="e">
        <f>IF(LEN(B43)=0,"",SUMIFS(Tbl_Transactions[Amount],Tbl_Transactions[Type],"Income",Tbl_Transactions[Date],"&lt;="&amp;Monthly_Summary_Table!$B43,Tbl_Transactions[Date],"&gt;"&amp;EOMONTH(Monthly_Summary_Table!$B43,-1)))</f>
        <v>#NUM!</v>
      </c>
      <c r="F43" s="13" t="e">
        <f>IF(LEN(B43)=0,"",SUMIFS(Tbl_Transactions[Amount],Tbl_Transactions[Type],"Expense",Tbl_Transactions[Date],"&lt;="&amp;Monthly_Summary_Table!$B43,Tbl_Transactions[Date],"&gt;"&amp;EOMONTH(Monthly_Summary_Table!$B43,-1)))</f>
        <v>#NUM!</v>
      </c>
      <c r="G43" s="13" t="str">
        <f>IFERROR(Table3[[#This Row],[Income]]-Table3[[#This Row],[Expense]],"")</f>
        <v/>
      </c>
      <c r="H43" s="13" t="e">
        <f xml:space="preserve"> IF(LEN(Table3[[#This Row],[Date]])=0,"",MonthlyBudget)</f>
        <v>#NUM!</v>
      </c>
      <c r="I43" s="14" t="e">
        <f>IF(LEN(Table3[[#This Row],[Date]])=0,"",SUM(G43:$G$123))</f>
        <v>#NUM!</v>
      </c>
      <c r="J43" s="14" t="e">
        <f>IF(LEN(Table3[[#This Row],[Date]])=0,"",Table3[[#This Row],[Cumulative Savings]]+Starting_Worth)</f>
        <v>#NUM!</v>
      </c>
    </row>
    <row r="44" spans="2:10" hidden="1" x14ac:dyDescent="0.25">
      <c r="B44" s="11" t="e">
        <f>IF(EOMONTH(MAX(Tbl_Transactions[Date]),ROW($B$4)-ROW($B44))&lt;MIN(Tbl_Transactions[Date]),"",EOMONTH(MAX(Tbl_Transactions[Date]),ROW($B$4)-ROW($B44)))</f>
        <v>#NUM!</v>
      </c>
      <c r="C44" s="12" t="str">
        <f>IFERROR(YEAR(Table3[[#This Row],[Date]]),"")</f>
        <v/>
      </c>
      <c r="D44" s="12" t="str">
        <f>IFERROR(TEXT(Table3[[#This Row],[Date]],"mmm"),"")</f>
        <v/>
      </c>
      <c r="E44" s="13" t="e">
        <f>IF(LEN(B44)=0,"",SUMIFS(Tbl_Transactions[Amount],Tbl_Transactions[Type],"Income",Tbl_Transactions[Date],"&lt;="&amp;Monthly_Summary_Table!$B44,Tbl_Transactions[Date],"&gt;"&amp;EOMONTH(Monthly_Summary_Table!$B44,-1)))</f>
        <v>#NUM!</v>
      </c>
      <c r="F44" s="13" t="e">
        <f>IF(LEN(B44)=0,"",SUMIFS(Tbl_Transactions[Amount],Tbl_Transactions[Type],"Expense",Tbl_Transactions[Date],"&lt;="&amp;Monthly_Summary_Table!$B44,Tbl_Transactions[Date],"&gt;"&amp;EOMONTH(Monthly_Summary_Table!$B44,-1)))</f>
        <v>#NUM!</v>
      </c>
      <c r="G44" s="13" t="str">
        <f>IFERROR(Table3[[#This Row],[Income]]-Table3[[#This Row],[Expense]],"")</f>
        <v/>
      </c>
      <c r="H44" s="13" t="e">
        <f xml:space="preserve"> IF(LEN(Table3[[#This Row],[Date]])=0,"",MonthlyBudget)</f>
        <v>#NUM!</v>
      </c>
      <c r="I44" s="14" t="e">
        <f>IF(LEN(Table3[[#This Row],[Date]])=0,"",SUM(G44:$G$123))</f>
        <v>#NUM!</v>
      </c>
      <c r="J44" s="14" t="e">
        <f>IF(LEN(Table3[[#This Row],[Date]])=0,"",Table3[[#This Row],[Cumulative Savings]]+Starting_Worth)</f>
        <v>#NUM!</v>
      </c>
    </row>
    <row r="45" spans="2:10" hidden="1" x14ac:dyDescent="0.25">
      <c r="B45" s="11" t="e">
        <f>IF(EOMONTH(MAX(Tbl_Transactions[Date]),ROW($B$4)-ROW($B45))&lt;MIN(Tbl_Transactions[Date]),"",EOMONTH(MAX(Tbl_Transactions[Date]),ROW($B$4)-ROW($B45)))</f>
        <v>#NUM!</v>
      </c>
      <c r="C45" s="12" t="str">
        <f>IFERROR(YEAR(Table3[[#This Row],[Date]]),"")</f>
        <v/>
      </c>
      <c r="D45" s="12" t="str">
        <f>IFERROR(TEXT(Table3[[#This Row],[Date]],"mmm"),"")</f>
        <v/>
      </c>
      <c r="E45" s="13" t="e">
        <f>IF(LEN(B45)=0,"",SUMIFS(Tbl_Transactions[Amount],Tbl_Transactions[Type],"Income",Tbl_Transactions[Date],"&lt;="&amp;Monthly_Summary_Table!$B45,Tbl_Transactions[Date],"&gt;"&amp;EOMONTH(Monthly_Summary_Table!$B45,-1)))</f>
        <v>#NUM!</v>
      </c>
      <c r="F45" s="13" t="e">
        <f>IF(LEN(B45)=0,"",SUMIFS(Tbl_Transactions[Amount],Tbl_Transactions[Type],"Expense",Tbl_Transactions[Date],"&lt;="&amp;Monthly_Summary_Table!$B45,Tbl_Transactions[Date],"&gt;"&amp;EOMONTH(Monthly_Summary_Table!$B45,-1)))</f>
        <v>#NUM!</v>
      </c>
      <c r="G45" s="13" t="str">
        <f>IFERROR(Table3[[#This Row],[Income]]-Table3[[#This Row],[Expense]],"")</f>
        <v/>
      </c>
      <c r="H45" s="13" t="e">
        <f xml:space="preserve"> IF(LEN(Table3[[#This Row],[Date]])=0,"",MonthlyBudget)</f>
        <v>#NUM!</v>
      </c>
      <c r="I45" s="14" t="e">
        <f>IF(LEN(Table3[[#This Row],[Date]])=0,"",SUM(G45:$G$123))</f>
        <v>#NUM!</v>
      </c>
      <c r="J45" s="14" t="e">
        <f>IF(LEN(Table3[[#This Row],[Date]])=0,"",Table3[[#This Row],[Cumulative Savings]]+Starting_Worth)</f>
        <v>#NUM!</v>
      </c>
    </row>
    <row r="46" spans="2:10" hidden="1" x14ac:dyDescent="0.25">
      <c r="B46" s="11" t="e">
        <f>IF(EOMONTH(MAX(Tbl_Transactions[Date]),ROW($B$4)-ROW($B46))&lt;MIN(Tbl_Transactions[Date]),"",EOMONTH(MAX(Tbl_Transactions[Date]),ROW($B$4)-ROW($B46)))</f>
        <v>#NUM!</v>
      </c>
      <c r="C46" s="12" t="str">
        <f>IFERROR(YEAR(Table3[[#This Row],[Date]]),"")</f>
        <v/>
      </c>
      <c r="D46" s="12" t="str">
        <f>IFERROR(TEXT(Table3[[#This Row],[Date]],"mmm"),"")</f>
        <v/>
      </c>
      <c r="E46" s="13" t="e">
        <f>IF(LEN(B46)=0,"",SUMIFS(Tbl_Transactions[Amount],Tbl_Transactions[Type],"Income",Tbl_Transactions[Date],"&lt;="&amp;Monthly_Summary_Table!$B46,Tbl_Transactions[Date],"&gt;"&amp;EOMONTH(Monthly_Summary_Table!$B46,-1)))</f>
        <v>#NUM!</v>
      </c>
      <c r="F46" s="13" t="e">
        <f>IF(LEN(B46)=0,"",SUMIFS(Tbl_Transactions[Amount],Tbl_Transactions[Type],"Expense",Tbl_Transactions[Date],"&lt;="&amp;Monthly_Summary_Table!$B46,Tbl_Transactions[Date],"&gt;"&amp;EOMONTH(Monthly_Summary_Table!$B46,-1)))</f>
        <v>#NUM!</v>
      </c>
      <c r="G46" s="13" t="str">
        <f>IFERROR(Table3[[#This Row],[Income]]-Table3[[#This Row],[Expense]],"")</f>
        <v/>
      </c>
      <c r="H46" s="13" t="e">
        <f xml:space="preserve"> IF(LEN(Table3[[#This Row],[Date]])=0,"",MonthlyBudget)</f>
        <v>#NUM!</v>
      </c>
      <c r="I46" s="14" t="e">
        <f>IF(LEN(Table3[[#This Row],[Date]])=0,"",SUM(G46:$G$123))</f>
        <v>#NUM!</v>
      </c>
      <c r="J46" s="14" t="e">
        <f>IF(LEN(Table3[[#This Row],[Date]])=0,"",Table3[[#This Row],[Cumulative Savings]]+Starting_Worth)</f>
        <v>#NUM!</v>
      </c>
    </row>
    <row r="47" spans="2:10" hidden="1" x14ac:dyDescent="0.25">
      <c r="B47" s="11" t="e">
        <f>IF(EOMONTH(MAX(Tbl_Transactions[Date]),ROW($B$4)-ROW($B47))&lt;MIN(Tbl_Transactions[Date]),"",EOMONTH(MAX(Tbl_Transactions[Date]),ROW($B$4)-ROW($B47)))</f>
        <v>#NUM!</v>
      </c>
      <c r="C47" s="12" t="str">
        <f>IFERROR(YEAR(Table3[[#This Row],[Date]]),"")</f>
        <v/>
      </c>
      <c r="D47" s="12" t="str">
        <f>IFERROR(TEXT(Table3[[#This Row],[Date]],"mmm"),"")</f>
        <v/>
      </c>
      <c r="E47" s="13" t="e">
        <f>IF(LEN(B47)=0,"",SUMIFS(Tbl_Transactions[Amount],Tbl_Transactions[Type],"Income",Tbl_Transactions[Date],"&lt;="&amp;Monthly_Summary_Table!$B47,Tbl_Transactions[Date],"&gt;"&amp;EOMONTH(Monthly_Summary_Table!$B47,-1)))</f>
        <v>#NUM!</v>
      </c>
      <c r="F47" s="13" t="e">
        <f>IF(LEN(B47)=0,"",SUMIFS(Tbl_Transactions[Amount],Tbl_Transactions[Type],"Expense",Tbl_Transactions[Date],"&lt;="&amp;Monthly_Summary_Table!$B47,Tbl_Transactions[Date],"&gt;"&amp;EOMONTH(Monthly_Summary_Table!$B47,-1)))</f>
        <v>#NUM!</v>
      </c>
      <c r="G47" s="13" t="str">
        <f>IFERROR(Table3[[#This Row],[Income]]-Table3[[#This Row],[Expense]],"")</f>
        <v/>
      </c>
      <c r="H47" s="13" t="e">
        <f xml:space="preserve"> IF(LEN(Table3[[#This Row],[Date]])=0,"",MonthlyBudget)</f>
        <v>#NUM!</v>
      </c>
      <c r="I47" s="14" t="e">
        <f>IF(LEN(Table3[[#This Row],[Date]])=0,"",SUM(G47:$G$123))</f>
        <v>#NUM!</v>
      </c>
      <c r="J47" s="14" t="e">
        <f>IF(LEN(Table3[[#This Row],[Date]])=0,"",Table3[[#This Row],[Cumulative Savings]]+Starting_Worth)</f>
        <v>#NUM!</v>
      </c>
    </row>
    <row r="48" spans="2:10" hidden="1" x14ac:dyDescent="0.25">
      <c r="B48" s="11" t="e">
        <f>IF(EOMONTH(MAX(Tbl_Transactions[Date]),ROW($B$4)-ROW($B48))&lt;MIN(Tbl_Transactions[Date]),"",EOMONTH(MAX(Tbl_Transactions[Date]),ROW($B$4)-ROW($B48)))</f>
        <v>#NUM!</v>
      </c>
      <c r="C48" s="12" t="str">
        <f>IFERROR(YEAR(Table3[[#This Row],[Date]]),"")</f>
        <v/>
      </c>
      <c r="D48" s="12" t="str">
        <f>IFERROR(TEXT(Table3[[#This Row],[Date]],"mmm"),"")</f>
        <v/>
      </c>
      <c r="E48" s="13" t="e">
        <f>IF(LEN(B48)=0,"",SUMIFS(Tbl_Transactions[Amount],Tbl_Transactions[Type],"Income",Tbl_Transactions[Date],"&lt;="&amp;Monthly_Summary_Table!$B48,Tbl_Transactions[Date],"&gt;"&amp;EOMONTH(Monthly_Summary_Table!$B48,-1)))</f>
        <v>#NUM!</v>
      </c>
      <c r="F48" s="13" t="e">
        <f>IF(LEN(B48)=0,"",SUMIFS(Tbl_Transactions[Amount],Tbl_Transactions[Type],"Expense",Tbl_Transactions[Date],"&lt;="&amp;Monthly_Summary_Table!$B48,Tbl_Transactions[Date],"&gt;"&amp;EOMONTH(Monthly_Summary_Table!$B48,-1)))</f>
        <v>#NUM!</v>
      </c>
      <c r="G48" s="13" t="str">
        <f>IFERROR(Table3[[#This Row],[Income]]-Table3[[#This Row],[Expense]],"")</f>
        <v/>
      </c>
      <c r="H48" s="13" t="e">
        <f xml:space="preserve"> IF(LEN(Table3[[#This Row],[Date]])=0,"",MonthlyBudget)</f>
        <v>#NUM!</v>
      </c>
      <c r="I48" s="14" t="e">
        <f>IF(LEN(Table3[[#This Row],[Date]])=0,"",SUM(G48:$G$123))</f>
        <v>#NUM!</v>
      </c>
      <c r="J48" s="14" t="e">
        <f>IF(LEN(Table3[[#This Row],[Date]])=0,"",Table3[[#This Row],[Cumulative Savings]]+Starting_Worth)</f>
        <v>#NUM!</v>
      </c>
    </row>
    <row r="49" spans="2:10" hidden="1" x14ac:dyDescent="0.25">
      <c r="B49" s="11" t="e">
        <f>IF(EOMONTH(MAX(Tbl_Transactions[Date]),ROW($B$4)-ROW($B49))&lt;MIN(Tbl_Transactions[Date]),"",EOMONTH(MAX(Tbl_Transactions[Date]),ROW($B$4)-ROW($B49)))</f>
        <v>#NUM!</v>
      </c>
      <c r="C49" s="12" t="str">
        <f>IFERROR(YEAR(Table3[[#This Row],[Date]]),"")</f>
        <v/>
      </c>
      <c r="D49" s="12" t="str">
        <f>IFERROR(TEXT(Table3[[#This Row],[Date]],"mmm"),"")</f>
        <v/>
      </c>
      <c r="E49" s="13" t="e">
        <f>IF(LEN(B49)=0,"",SUMIFS(Tbl_Transactions[Amount],Tbl_Transactions[Type],"Income",Tbl_Transactions[Date],"&lt;="&amp;Monthly_Summary_Table!$B49,Tbl_Transactions[Date],"&gt;"&amp;EOMONTH(Monthly_Summary_Table!$B49,-1)))</f>
        <v>#NUM!</v>
      </c>
      <c r="F49" s="13" t="e">
        <f>IF(LEN(B49)=0,"",SUMIFS(Tbl_Transactions[Amount],Tbl_Transactions[Type],"Expense",Tbl_Transactions[Date],"&lt;="&amp;Monthly_Summary_Table!$B49,Tbl_Transactions[Date],"&gt;"&amp;EOMONTH(Monthly_Summary_Table!$B49,-1)))</f>
        <v>#NUM!</v>
      </c>
      <c r="G49" s="13" t="str">
        <f>IFERROR(Table3[[#This Row],[Income]]-Table3[[#This Row],[Expense]],"")</f>
        <v/>
      </c>
      <c r="H49" s="13" t="e">
        <f xml:space="preserve"> IF(LEN(Table3[[#This Row],[Date]])=0,"",MonthlyBudget)</f>
        <v>#NUM!</v>
      </c>
      <c r="I49" s="14" t="e">
        <f>IF(LEN(Table3[[#This Row],[Date]])=0,"",SUM(G49:$G$123))</f>
        <v>#NUM!</v>
      </c>
      <c r="J49" s="14" t="e">
        <f>IF(LEN(Table3[[#This Row],[Date]])=0,"",Table3[[#This Row],[Cumulative Savings]]+Starting_Worth)</f>
        <v>#NUM!</v>
      </c>
    </row>
    <row r="50" spans="2:10" hidden="1" x14ac:dyDescent="0.25">
      <c r="B50" s="11" t="e">
        <f>IF(EOMONTH(MAX(Tbl_Transactions[Date]),ROW($B$4)-ROW($B50))&lt;MIN(Tbl_Transactions[Date]),"",EOMONTH(MAX(Tbl_Transactions[Date]),ROW($B$4)-ROW($B50)))</f>
        <v>#NUM!</v>
      </c>
      <c r="C50" s="12" t="str">
        <f>IFERROR(YEAR(Table3[[#This Row],[Date]]),"")</f>
        <v/>
      </c>
      <c r="D50" s="12" t="str">
        <f>IFERROR(TEXT(Table3[[#This Row],[Date]],"mmm"),"")</f>
        <v/>
      </c>
      <c r="E50" s="13" t="e">
        <f>IF(LEN(B50)=0,"",SUMIFS(Tbl_Transactions[Amount],Tbl_Transactions[Type],"Income",Tbl_Transactions[Date],"&lt;="&amp;Monthly_Summary_Table!$B50,Tbl_Transactions[Date],"&gt;"&amp;EOMONTH(Monthly_Summary_Table!$B50,-1)))</f>
        <v>#NUM!</v>
      </c>
      <c r="F50" s="13" t="e">
        <f>IF(LEN(B50)=0,"",SUMIFS(Tbl_Transactions[Amount],Tbl_Transactions[Type],"Expense",Tbl_Transactions[Date],"&lt;="&amp;Monthly_Summary_Table!$B50,Tbl_Transactions[Date],"&gt;"&amp;EOMONTH(Monthly_Summary_Table!$B50,-1)))</f>
        <v>#NUM!</v>
      </c>
      <c r="G50" s="13" t="str">
        <f>IFERROR(Table3[[#This Row],[Income]]-Table3[[#This Row],[Expense]],"")</f>
        <v/>
      </c>
      <c r="H50" s="13" t="e">
        <f xml:space="preserve"> IF(LEN(Table3[[#This Row],[Date]])=0,"",MonthlyBudget)</f>
        <v>#NUM!</v>
      </c>
      <c r="I50" s="14" t="e">
        <f>IF(LEN(Table3[[#This Row],[Date]])=0,"",SUM(G50:$G$123))</f>
        <v>#NUM!</v>
      </c>
      <c r="J50" s="14" t="e">
        <f>IF(LEN(Table3[[#This Row],[Date]])=0,"",Table3[[#This Row],[Cumulative Savings]]+Starting_Worth)</f>
        <v>#NUM!</v>
      </c>
    </row>
    <row r="51" spans="2:10" hidden="1" x14ac:dyDescent="0.25">
      <c r="B51" s="11" t="e">
        <f>IF(EOMONTH(MAX(Tbl_Transactions[Date]),ROW($B$4)-ROW($B51))&lt;MIN(Tbl_Transactions[Date]),"",EOMONTH(MAX(Tbl_Transactions[Date]),ROW($B$4)-ROW($B51)))</f>
        <v>#NUM!</v>
      </c>
      <c r="C51" s="12" t="str">
        <f>IFERROR(YEAR(Table3[[#This Row],[Date]]),"")</f>
        <v/>
      </c>
      <c r="D51" s="12" t="str">
        <f>IFERROR(TEXT(Table3[[#This Row],[Date]],"mmm"),"")</f>
        <v/>
      </c>
      <c r="E51" s="13" t="e">
        <f>IF(LEN(B51)=0,"",SUMIFS(Tbl_Transactions[Amount],Tbl_Transactions[Type],"Income",Tbl_Transactions[Date],"&lt;="&amp;Monthly_Summary_Table!$B51,Tbl_Transactions[Date],"&gt;"&amp;EOMONTH(Monthly_Summary_Table!$B51,-1)))</f>
        <v>#NUM!</v>
      </c>
      <c r="F51" s="13" t="e">
        <f>IF(LEN(B51)=0,"",SUMIFS(Tbl_Transactions[Amount],Tbl_Transactions[Type],"Expense",Tbl_Transactions[Date],"&lt;="&amp;Monthly_Summary_Table!$B51,Tbl_Transactions[Date],"&gt;"&amp;EOMONTH(Monthly_Summary_Table!$B51,-1)))</f>
        <v>#NUM!</v>
      </c>
      <c r="G51" s="13" t="str">
        <f>IFERROR(Table3[[#This Row],[Income]]-Table3[[#This Row],[Expense]],"")</f>
        <v/>
      </c>
      <c r="H51" s="13" t="e">
        <f xml:space="preserve"> IF(LEN(Table3[[#This Row],[Date]])=0,"",MonthlyBudget)</f>
        <v>#NUM!</v>
      </c>
      <c r="I51" s="14" t="e">
        <f>IF(LEN(Table3[[#This Row],[Date]])=0,"",SUM(G51:$G$123))</f>
        <v>#NUM!</v>
      </c>
      <c r="J51" s="14" t="e">
        <f>IF(LEN(Table3[[#This Row],[Date]])=0,"",Table3[[#This Row],[Cumulative Savings]]+Starting_Worth)</f>
        <v>#NUM!</v>
      </c>
    </row>
    <row r="52" spans="2:10" hidden="1" x14ac:dyDescent="0.25">
      <c r="B52" s="11" t="e">
        <f>IF(EOMONTH(MAX(Tbl_Transactions[Date]),ROW($B$4)-ROW($B52))&lt;MIN(Tbl_Transactions[Date]),"",EOMONTH(MAX(Tbl_Transactions[Date]),ROW($B$4)-ROW($B52)))</f>
        <v>#NUM!</v>
      </c>
      <c r="C52" s="12" t="str">
        <f>IFERROR(YEAR(Table3[[#This Row],[Date]]),"")</f>
        <v/>
      </c>
      <c r="D52" s="12" t="str">
        <f>IFERROR(TEXT(Table3[[#This Row],[Date]],"mmm"),"")</f>
        <v/>
      </c>
      <c r="E52" s="13" t="e">
        <f>IF(LEN(B52)=0,"",SUMIFS(Tbl_Transactions[Amount],Tbl_Transactions[Type],"Income",Tbl_Transactions[Date],"&lt;="&amp;Monthly_Summary_Table!$B52,Tbl_Transactions[Date],"&gt;"&amp;EOMONTH(Monthly_Summary_Table!$B52,-1)))</f>
        <v>#NUM!</v>
      </c>
      <c r="F52" s="13" t="e">
        <f>IF(LEN(B52)=0,"",SUMIFS(Tbl_Transactions[Amount],Tbl_Transactions[Type],"Expense",Tbl_Transactions[Date],"&lt;="&amp;Monthly_Summary_Table!$B52,Tbl_Transactions[Date],"&gt;"&amp;EOMONTH(Monthly_Summary_Table!$B52,-1)))</f>
        <v>#NUM!</v>
      </c>
      <c r="G52" s="13" t="str">
        <f>IFERROR(Table3[[#This Row],[Income]]-Table3[[#This Row],[Expense]],"")</f>
        <v/>
      </c>
      <c r="H52" s="13" t="e">
        <f xml:space="preserve"> IF(LEN(Table3[[#This Row],[Date]])=0,"",MonthlyBudget)</f>
        <v>#NUM!</v>
      </c>
      <c r="I52" s="14" t="e">
        <f>IF(LEN(Table3[[#This Row],[Date]])=0,"",SUM(G52:$G$123))</f>
        <v>#NUM!</v>
      </c>
      <c r="J52" s="14" t="e">
        <f>IF(LEN(Table3[[#This Row],[Date]])=0,"",Table3[[#This Row],[Cumulative Savings]]+Starting_Worth)</f>
        <v>#NUM!</v>
      </c>
    </row>
    <row r="53" spans="2:10" hidden="1" x14ac:dyDescent="0.25">
      <c r="B53" s="11" t="e">
        <f>IF(EOMONTH(MAX(Tbl_Transactions[Date]),ROW($B$4)-ROW($B53))&lt;MIN(Tbl_Transactions[Date]),"",EOMONTH(MAX(Tbl_Transactions[Date]),ROW($B$4)-ROW($B53)))</f>
        <v>#NUM!</v>
      </c>
      <c r="C53" s="12" t="str">
        <f>IFERROR(YEAR(Table3[[#This Row],[Date]]),"")</f>
        <v/>
      </c>
      <c r="D53" s="12" t="str">
        <f>IFERROR(TEXT(Table3[[#This Row],[Date]],"mmm"),"")</f>
        <v/>
      </c>
      <c r="E53" s="13" t="e">
        <f>IF(LEN(B53)=0,"",SUMIFS(Tbl_Transactions[Amount],Tbl_Transactions[Type],"Income",Tbl_Transactions[Date],"&lt;="&amp;Monthly_Summary_Table!$B53,Tbl_Transactions[Date],"&gt;"&amp;EOMONTH(Monthly_Summary_Table!$B53,-1)))</f>
        <v>#NUM!</v>
      </c>
      <c r="F53" s="13" t="e">
        <f>IF(LEN(B53)=0,"",SUMIFS(Tbl_Transactions[Amount],Tbl_Transactions[Type],"Expense",Tbl_Transactions[Date],"&lt;="&amp;Monthly_Summary_Table!$B53,Tbl_Transactions[Date],"&gt;"&amp;EOMONTH(Monthly_Summary_Table!$B53,-1)))</f>
        <v>#NUM!</v>
      </c>
      <c r="G53" s="13" t="str">
        <f>IFERROR(Table3[[#This Row],[Income]]-Table3[[#This Row],[Expense]],"")</f>
        <v/>
      </c>
      <c r="H53" s="13" t="e">
        <f xml:space="preserve"> IF(LEN(Table3[[#This Row],[Date]])=0,"",MonthlyBudget)</f>
        <v>#NUM!</v>
      </c>
      <c r="I53" s="14" t="e">
        <f>IF(LEN(Table3[[#This Row],[Date]])=0,"",SUM(G53:$G$123))</f>
        <v>#NUM!</v>
      </c>
      <c r="J53" s="14" t="e">
        <f>IF(LEN(Table3[[#This Row],[Date]])=0,"",Table3[[#This Row],[Cumulative Savings]]+Starting_Worth)</f>
        <v>#NUM!</v>
      </c>
    </row>
    <row r="54" spans="2:10" hidden="1" x14ac:dyDescent="0.25">
      <c r="B54" s="11" t="e">
        <f>IF(EOMONTH(MAX(Tbl_Transactions[Date]),ROW($B$4)-ROW($B54))&lt;MIN(Tbl_Transactions[Date]),"",EOMONTH(MAX(Tbl_Transactions[Date]),ROW($B$4)-ROW($B54)))</f>
        <v>#NUM!</v>
      </c>
      <c r="C54" s="12" t="str">
        <f>IFERROR(YEAR(Table3[[#This Row],[Date]]),"")</f>
        <v/>
      </c>
      <c r="D54" s="12" t="str">
        <f>IFERROR(TEXT(Table3[[#This Row],[Date]],"mmm"),"")</f>
        <v/>
      </c>
      <c r="E54" s="13" t="e">
        <f>IF(LEN(B54)=0,"",SUMIFS(Tbl_Transactions[Amount],Tbl_Transactions[Type],"Income",Tbl_Transactions[Date],"&lt;="&amp;Monthly_Summary_Table!$B54,Tbl_Transactions[Date],"&gt;"&amp;EOMONTH(Monthly_Summary_Table!$B54,-1)))</f>
        <v>#NUM!</v>
      </c>
      <c r="F54" s="13" t="e">
        <f>IF(LEN(B54)=0,"",SUMIFS(Tbl_Transactions[Amount],Tbl_Transactions[Type],"Expense",Tbl_Transactions[Date],"&lt;="&amp;Monthly_Summary_Table!$B54,Tbl_Transactions[Date],"&gt;"&amp;EOMONTH(Monthly_Summary_Table!$B54,-1)))</f>
        <v>#NUM!</v>
      </c>
      <c r="G54" s="13" t="str">
        <f>IFERROR(Table3[[#This Row],[Income]]-Table3[[#This Row],[Expense]],"")</f>
        <v/>
      </c>
      <c r="H54" s="13" t="e">
        <f xml:space="preserve"> IF(LEN(Table3[[#This Row],[Date]])=0,"",MonthlyBudget)</f>
        <v>#NUM!</v>
      </c>
      <c r="I54" s="14" t="e">
        <f>IF(LEN(Table3[[#This Row],[Date]])=0,"",SUM(G54:$G$123))</f>
        <v>#NUM!</v>
      </c>
      <c r="J54" s="14" t="e">
        <f>IF(LEN(Table3[[#This Row],[Date]])=0,"",Table3[[#This Row],[Cumulative Savings]]+Starting_Worth)</f>
        <v>#NUM!</v>
      </c>
    </row>
    <row r="55" spans="2:10" hidden="1" x14ac:dyDescent="0.25">
      <c r="B55" s="11" t="e">
        <f>IF(EOMONTH(MAX(Tbl_Transactions[Date]),ROW($B$4)-ROW($B55))&lt;MIN(Tbl_Transactions[Date]),"",EOMONTH(MAX(Tbl_Transactions[Date]),ROW($B$4)-ROW($B55)))</f>
        <v>#NUM!</v>
      </c>
      <c r="C55" s="12" t="str">
        <f>IFERROR(YEAR(Table3[[#This Row],[Date]]),"")</f>
        <v/>
      </c>
      <c r="D55" s="12" t="str">
        <f>IFERROR(TEXT(Table3[[#This Row],[Date]],"mmm"),"")</f>
        <v/>
      </c>
      <c r="E55" s="13" t="e">
        <f>IF(LEN(B55)=0,"",SUMIFS(Tbl_Transactions[Amount],Tbl_Transactions[Type],"Income",Tbl_Transactions[Date],"&lt;="&amp;Monthly_Summary_Table!$B55,Tbl_Transactions[Date],"&gt;"&amp;EOMONTH(Monthly_Summary_Table!$B55,-1)))</f>
        <v>#NUM!</v>
      </c>
      <c r="F55" s="13" t="e">
        <f>IF(LEN(B55)=0,"",SUMIFS(Tbl_Transactions[Amount],Tbl_Transactions[Type],"Expense",Tbl_Transactions[Date],"&lt;="&amp;Monthly_Summary_Table!$B55,Tbl_Transactions[Date],"&gt;"&amp;EOMONTH(Monthly_Summary_Table!$B55,-1)))</f>
        <v>#NUM!</v>
      </c>
      <c r="G55" s="13" t="str">
        <f>IFERROR(Table3[[#This Row],[Income]]-Table3[[#This Row],[Expense]],"")</f>
        <v/>
      </c>
      <c r="H55" s="13" t="e">
        <f xml:space="preserve"> IF(LEN(Table3[[#This Row],[Date]])=0,"",MonthlyBudget)</f>
        <v>#NUM!</v>
      </c>
      <c r="I55" s="14" t="e">
        <f>IF(LEN(Table3[[#This Row],[Date]])=0,"",SUM(G55:$G$123))</f>
        <v>#NUM!</v>
      </c>
      <c r="J55" s="14" t="e">
        <f>IF(LEN(Table3[[#This Row],[Date]])=0,"",Table3[[#This Row],[Cumulative Savings]]+Starting_Worth)</f>
        <v>#NUM!</v>
      </c>
    </row>
    <row r="56" spans="2:10" hidden="1" x14ac:dyDescent="0.25">
      <c r="B56" s="11" t="e">
        <f>IF(EOMONTH(MAX(Tbl_Transactions[Date]),ROW($B$4)-ROW($B56))&lt;MIN(Tbl_Transactions[Date]),"",EOMONTH(MAX(Tbl_Transactions[Date]),ROW($B$4)-ROW($B56)))</f>
        <v>#NUM!</v>
      </c>
      <c r="C56" s="12" t="str">
        <f>IFERROR(YEAR(Table3[[#This Row],[Date]]),"")</f>
        <v/>
      </c>
      <c r="D56" s="12" t="str">
        <f>IFERROR(TEXT(Table3[[#This Row],[Date]],"mmm"),"")</f>
        <v/>
      </c>
      <c r="E56" s="13" t="e">
        <f>IF(LEN(B56)=0,"",SUMIFS(Tbl_Transactions[Amount],Tbl_Transactions[Type],"Income",Tbl_Transactions[Date],"&lt;="&amp;Monthly_Summary_Table!$B56,Tbl_Transactions[Date],"&gt;"&amp;EOMONTH(Monthly_Summary_Table!$B56,-1)))</f>
        <v>#NUM!</v>
      </c>
      <c r="F56" s="13" t="e">
        <f>IF(LEN(B56)=0,"",SUMIFS(Tbl_Transactions[Amount],Tbl_Transactions[Type],"Expense",Tbl_Transactions[Date],"&lt;="&amp;Monthly_Summary_Table!$B56,Tbl_Transactions[Date],"&gt;"&amp;EOMONTH(Monthly_Summary_Table!$B56,-1)))</f>
        <v>#NUM!</v>
      </c>
      <c r="G56" s="13" t="str">
        <f>IFERROR(Table3[[#This Row],[Income]]-Table3[[#This Row],[Expense]],"")</f>
        <v/>
      </c>
      <c r="H56" s="13" t="e">
        <f xml:space="preserve"> IF(LEN(Table3[[#This Row],[Date]])=0,"",MonthlyBudget)</f>
        <v>#NUM!</v>
      </c>
      <c r="I56" s="14" t="e">
        <f>IF(LEN(Table3[[#This Row],[Date]])=0,"",SUM(G56:$G$123))</f>
        <v>#NUM!</v>
      </c>
      <c r="J56" s="14" t="e">
        <f>IF(LEN(Table3[[#This Row],[Date]])=0,"",Table3[[#This Row],[Cumulative Savings]]+Starting_Worth)</f>
        <v>#NUM!</v>
      </c>
    </row>
    <row r="57" spans="2:10" hidden="1" x14ac:dyDescent="0.25">
      <c r="B57" s="11" t="e">
        <f>IF(EOMONTH(MAX(Tbl_Transactions[Date]),ROW($B$4)-ROW($B57))&lt;MIN(Tbl_Transactions[Date]),"",EOMONTH(MAX(Tbl_Transactions[Date]),ROW($B$4)-ROW($B57)))</f>
        <v>#NUM!</v>
      </c>
      <c r="C57" s="12" t="str">
        <f>IFERROR(YEAR(Table3[[#This Row],[Date]]),"")</f>
        <v/>
      </c>
      <c r="D57" s="12" t="str">
        <f>IFERROR(TEXT(Table3[[#This Row],[Date]],"mmm"),"")</f>
        <v/>
      </c>
      <c r="E57" s="13" t="e">
        <f>IF(LEN(B57)=0,"",SUMIFS(Tbl_Transactions[Amount],Tbl_Transactions[Type],"Income",Tbl_Transactions[Date],"&lt;="&amp;Monthly_Summary_Table!$B57,Tbl_Transactions[Date],"&gt;"&amp;EOMONTH(Monthly_Summary_Table!$B57,-1)))</f>
        <v>#NUM!</v>
      </c>
      <c r="F57" s="13" t="e">
        <f>IF(LEN(B57)=0,"",SUMIFS(Tbl_Transactions[Amount],Tbl_Transactions[Type],"Expense",Tbl_Transactions[Date],"&lt;="&amp;Monthly_Summary_Table!$B57,Tbl_Transactions[Date],"&gt;"&amp;EOMONTH(Monthly_Summary_Table!$B57,-1)))</f>
        <v>#NUM!</v>
      </c>
      <c r="G57" s="13" t="str">
        <f>IFERROR(Table3[[#This Row],[Income]]-Table3[[#This Row],[Expense]],"")</f>
        <v/>
      </c>
      <c r="H57" s="13" t="e">
        <f xml:space="preserve"> IF(LEN(Table3[[#This Row],[Date]])=0,"",MonthlyBudget)</f>
        <v>#NUM!</v>
      </c>
      <c r="I57" s="14" t="e">
        <f>IF(LEN(Table3[[#This Row],[Date]])=0,"",SUM(G57:$G$123))</f>
        <v>#NUM!</v>
      </c>
      <c r="J57" s="14" t="e">
        <f>IF(LEN(Table3[[#This Row],[Date]])=0,"",Table3[[#This Row],[Cumulative Savings]]+Starting_Worth)</f>
        <v>#NUM!</v>
      </c>
    </row>
    <row r="58" spans="2:10" hidden="1" x14ac:dyDescent="0.25">
      <c r="B58" s="11" t="e">
        <f>IF(EOMONTH(MAX(Tbl_Transactions[Date]),ROW($B$4)-ROW($B58))&lt;MIN(Tbl_Transactions[Date]),"",EOMONTH(MAX(Tbl_Transactions[Date]),ROW($B$4)-ROW($B58)))</f>
        <v>#NUM!</v>
      </c>
      <c r="C58" s="12" t="str">
        <f>IFERROR(YEAR(Table3[[#This Row],[Date]]),"")</f>
        <v/>
      </c>
      <c r="D58" s="12" t="str">
        <f>IFERROR(TEXT(Table3[[#This Row],[Date]],"mmm"),"")</f>
        <v/>
      </c>
      <c r="E58" s="13" t="e">
        <f>IF(LEN(B58)=0,"",SUMIFS(Tbl_Transactions[Amount],Tbl_Transactions[Type],"Income",Tbl_Transactions[Date],"&lt;="&amp;Monthly_Summary_Table!$B58,Tbl_Transactions[Date],"&gt;"&amp;EOMONTH(Monthly_Summary_Table!$B58,-1)))</f>
        <v>#NUM!</v>
      </c>
      <c r="F58" s="13" t="e">
        <f>IF(LEN(B58)=0,"",SUMIFS(Tbl_Transactions[Amount],Tbl_Transactions[Type],"Expense",Tbl_Transactions[Date],"&lt;="&amp;Monthly_Summary_Table!$B58,Tbl_Transactions[Date],"&gt;"&amp;EOMONTH(Monthly_Summary_Table!$B58,-1)))</f>
        <v>#NUM!</v>
      </c>
      <c r="G58" s="13" t="str">
        <f>IFERROR(Table3[[#This Row],[Income]]-Table3[[#This Row],[Expense]],"")</f>
        <v/>
      </c>
      <c r="H58" s="13" t="e">
        <f xml:space="preserve"> IF(LEN(Table3[[#This Row],[Date]])=0,"",MonthlyBudget)</f>
        <v>#NUM!</v>
      </c>
      <c r="I58" s="14" t="e">
        <f>IF(LEN(Table3[[#This Row],[Date]])=0,"",SUM(G58:$G$123))</f>
        <v>#NUM!</v>
      </c>
      <c r="J58" s="14" t="e">
        <f>IF(LEN(Table3[[#This Row],[Date]])=0,"",Table3[[#This Row],[Cumulative Savings]]+Starting_Worth)</f>
        <v>#NUM!</v>
      </c>
    </row>
    <row r="59" spans="2:10" hidden="1" x14ac:dyDescent="0.25">
      <c r="B59" s="11" t="e">
        <f>IF(EOMONTH(MAX(Tbl_Transactions[Date]),ROW($B$4)-ROW($B59))&lt;MIN(Tbl_Transactions[Date]),"",EOMONTH(MAX(Tbl_Transactions[Date]),ROW($B$4)-ROW($B59)))</f>
        <v>#NUM!</v>
      </c>
      <c r="C59" s="12" t="str">
        <f>IFERROR(YEAR(Table3[[#This Row],[Date]]),"")</f>
        <v/>
      </c>
      <c r="D59" s="12" t="str">
        <f>IFERROR(TEXT(Table3[[#This Row],[Date]],"mmm"),"")</f>
        <v/>
      </c>
      <c r="E59" s="13" t="e">
        <f>IF(LEN(B59)=0,"",SUMIFS(Tbl_Transactions[Amount],Tbl_Transactions[Type],"Income",Tbl_Transactions[Date],"&lt;="&amp;Monthly_Summary_Table!$B59,Tbl_Transactions[Date],"&gt;"&amp;EOMONTH(Monthly_Summary_Table!$B59,-1)))</f>
        <v>#NUM!</v>
      </c>
      <c r="F59" s="13" t="e">
        <f>IF(LEN(B59)=0,"",SUMIFS(Tbl_Transactions[Amount],Tbl_Transactions[Type],"Expense",Tbl_Transactions[Date],"&lt;="&amp;Monthly_Summary_Table!$B59,Tbl_Transactions[Date],"&gt;"&amp;EOMONTH(Monthly_Summary_Table!$B59,-1)))</f>
        <v>#NUM!</v>
      </c>
      <c r="G59" s="13" t="str">
        <f>IFERROR(Table3[[#This Row],[Income]]-Table3[[#This Row],[Expense]],"")</f>
        <v/>
      </c>
      <c r="H59" s="13" t="e">
        <f xml:space="preserve"> IF(LEN(Table3[[#This Row],[Date]])=0,"",MonthlyBudget)</f>
        <v>#NUM!</v>
      </c>
      <c r="I59" s="14" t="e">
        <f>IF(LEN(Table3[[#This Row],[Date]])=0,"",SUM(G59:$G$123))</f>
        <v>#NUM!</v>
      </c>
      <c r="J59" s="14" t="e">
        <f>IF(LEN(Table3[[#This Row],[Date]])=0,"",Table3[[#This Row],[Cumulative Savings]]+Starting_Worth)</f>
        <v>#NUM!</v>
      </c>
    </row>
    <row r="60" spans="2:10" hidden="1" x14ac:dyDescent="0.25">
      <c r="B60" s="11" t="e">
        <f>IF(EOMONTH(MAX(Tbl_Transactions[Date]),ROW($B$4)-ROW($B60))&lt;MIN(Tbl_Transactions[Date]),"",EOMONTH(MAX(Tbl_Transactions[Date]),ROW($B$4)-ROW($B60)))</f>
        <v>#NUM!</v>
      </c>
      <c r="C60" s="12" t="str">
        <f>IFERROR(YEAR(Table3[[#This Row],[Date]]),"")</f>
        <v/>
      </c>
      <c r="D60" s="12" t="str">
        <f>IFERROR(TEXT(Table3[[#This Row],[Date]],"mmm"),"")</f>
        <v/>
      </c>
      <c r="E60" s="13" t="e">
        <f>IF(LEN(B60)=0,"",SUMIFS(Tbl_Transactions[Amount],Tbl_Transactions[Type],"Income",Tbl_Transactions[Date],"&lt;="&amp;Monthly_Summary_Table!$B60,Tbl_Transactions[Date],"&gt;"&amp;EOMONTH(Monthly_Summary_Table!$B60,-1)))</f>
        <v>#NUM!</v>
      </c>
      <c r="F60" s="13" t="e">
        <f>IF(LEN(B60)=0,"",SUMIFS(Tbl_Transactions[Amount],Tbl_Transactions[Type],"Expense",Tbl_Transactions[Date],"&lt;="&amp;Monthly_Summary_Table!$B60,Tbl_Transactions[Date],"&gt;"&amp;EOMONTH(Monthly_Summary_Table!$B60,-1)))</f>
        <v>#NUM!</v>
      </c>
      <c r="G60" s="13" t="str">
        <f>IFERROR(Table3[[#This Row],[Income]]-Table3[[#This Row],[Expense]],"")</f>
        <v/>
      </c>
      <c r="H60" s="13" t="e">
        <f xml:space="preserve"> IF(LEN(Table3[[#This Row],[Date]])=0,"",MonthlyBudget)</f>
        <v>#NUM!</v>
      </c>
      <c r="I60" s="14" t="e">
        <f>IF(LEN(Table3[[#This Row],[Date]])=0,"",SUM(G60:$G$123))</f>
        <v>#NUM!</v>
      </c>
      <c r="J60" s="14" t="e">
        <f>IF(LEN(Table3[[#This Row],[Date]])=0,"",Table3[[#This Row],[Cumulative Savings]]+Starting_Worth)</f>
        <v>#NUM!</v>
      </c>
    </row>
    <row r="61" spans="2:10" hidden="1" x14ac:dyDescent="0.25">
      <c r="B61" s="11" t="e">
        <f>IF(EOMONTH(MAX(Tbl_Transactions[Date]),ROW($B$4)-ROW($B61))&lt;MIN(Tbl_Transactions[Date]),"",EOMONTH(MAX(Tbl_Transactions[Date]),ROW($B$4)-ROW($B61)))</f>
        <v>#NUM!</v>
      </c>
      <c r="C61" s="12" t="str">
        <f>IFERROR(YEAR(Table3[[#This Row],[Date]]),"")</f>
        <v/>
      </c>
      <c r="D61" s="12" t="str">
        <f>IFERROR(TEXT(Table3[[#This Row],[Date]],"mmm"),"")</f>
        <v/>
      </c>
      <c r="E61" s="13" t="e">
        <f>IF(LEN(B61)=0,"",SUMIFS(Tbl_Transactions[Amount],Tbl_Transactions[Type],"Income",Tbl_Transactions[Date],"&lt;="&amp;Monthly_Summary_Table!$B61,Tbl_Transactions[Date],"&gt;"&amp;EOMONTH(Monthly_Summary_Table!$B61,-1)))</f>
        <v>#NUM!</v>
      </c>
      <c r="F61" s="13" t="e">
        <f>IF(LEN(B61)=0,"",SUMIFS(Tbl_Transactions[Amount],Tbl_Transactions[Type],"Expense",Tbl_Transactions[Date],"&lt;="&amp;Monthly_Summary_Table!$B61,Tbl_Transactions[Date],"&gt;"&amp;EOMONTH(Monthly_Summary_Table!$B61,-1)))</f>
        <v>#NUM!</v>
      </c>
      <c r="G61" s="13" t="str">
        <f>IFERROR(Table3[[#This Row],[Income]]-Table3[[#This Row],[Expense]],"")</f>
        <v/>
      </c>
      <c r="H61" s="13" t="e">
        <f xml:space="preserve"> IF(LEN(Table3[[#This Row],[Date]])=0,"",MonthlyBudget)</f>
        <v>#NUM!</v>
      </c>
      <c r="I61" s="14" t="e">
        <f>IF(LEN(Table3[[#This Row],[Date]])=0,"",SUM(G61:$G$123))</f>
        <v>#NUM!</v>
      </c>
      <c r="J61" s="14" t="e">
        <f>IF(LEN(Table3[[#This Row],[Date]])=0,"",Table3[[#This Row],[Cumulative Savings]]+Starting_Worth)</f>
        <v>#NUM!</v>
      </c>
    </row>
    <row r="62" spans="2:10" hidden="1" x14ac:dyDescent="0.25">
      <c r="B62" s="11" t="e">
        <f>IF(EOMONTH(MAX(Tbl_Transactions[Date]),ROW($B$4)-ROW($B62))&lt;MIN(Tbl_Transactions[Date]),"",EOMONTH(MAX(Tbl_Transactions[Date]),ROW($B$4)-ROW($B62)))</f>
        <v>#NUM!</v>
      </c>
      <c r="C62" s="12" t="str">
        <f>IFERROR(YEAR(Table3[[#This Row],[Date]]),"")</f>
        <v/>
      </c>
      <c r="D62" s="12" t="str">
        <f>IFERROR(TEXT(Table3[[#This Row],[Date]],"mmm"),"")</f>
        <v/>
      </c>
      <c r="E62" s="13" t="e">
        <f>IF(LEN(B62)=0,"",SUMIFS(Tbl_Transactions[Amount],Tbl_Transactions[Type],"Income",Tbl_Transactions[Date],"&lt;="&amp;Monthly_Summary_Table!$B62,Tbl_Transactions[Date],"&gt;"&amp;EOMONTH(Monthly_Summary_Table!$B62,-1)))</f>
        <v>#NUM!</v>
      </c>
      <c r="F62" s="13" t="e">
        <f>IF(LEN(B62)=0,"",SUMIFS(Tbl_Transactions[Amount],Tbl_Transactions[Type],"Expense",Tbl_Transactions[Date],"&lt;="&amp;Monthly_Summary_Table!$B62,Tbl_Transactions[Date],"&gt;"&amp;EOMONTH(Monthly_Summary_Table!$B62,-1)))</f>
        <v>#NUM!</v>
      </c>
      <c r="G62" s="13" t="str">
        <f>IFERROR(Table3[[#This Row],[Income]]-Table3[[#This Row],[Expense]],"")</f>
        <v/>
      </c>
      <c r="H62" s="13" t="e">
        <f xml:space="preserve"> IF(LEN(Table3[[#This Row],[Date]])=0,"",MonthlyBudget)</f>
        <v>#NUM!</v>
      </c>
      <c r="I62" s="14" t="e">
        <f>IF(LEN(Table3[[#This Row],[Date]])=0,"",SUM(G62:$G$123))</f>
        <v>#NUM!</v>
      </c>
      <c r="J62" s="14" t="e">
        <f>IF(LEN(Table3[[#This Row],[Date]])=0,"",Table3[[#This Row],[Cumulative Savings]]+Starting_Worth)</f>
        <v>#NUM!</v>
      </c>
    </row>
    <row r="63" spans="2:10" hidden="1" x14ac:dyDescent="0.25">
      <c r="B63" s="11" t="e">
        <f>IF(EOMONTH(MAX(Tbl_Transactions[Date]),ROW($B$4)-ROW($B63))&lt;MIN(Tbl_Transactions[Date]),"",EOMONTH(MAX(Tbl_Transactions[Date]),ROW($B$4)-ROW($B63)))</f>
        <v>#NUM!</v>
      </c>
      <c r="C63" s="12" t="str">
        <f>IFERROR(YEAR(Table3[[#This Row],[Date]]),"")</f>
        <v/>
      </c>
      <c r="D63" s="12" t="str">
        <f>IFERROR(TEXT(Table3[[#This Row],[Date]],"mmm"),"")</f>
        <v/>
      </c>
      <c r="E63" s="13" t="e">
        <f>IF(LEN(B63)=0,"",SUMIFS(Tbl_Transactions[Amount],Tbl_Transactions[Type],"Income",Tbl_Transactions[Date],"&lt;="&amp;Monthly_Summary_Table!$B63,Tbl_Transactions[Date],"&gt;"&amp;EOMONTH(Monthly_Summary_Table!$B63,-1)))</f>
        <v>#NUM!</v>
      </c>
      <c r="F63" s="13" t="e">
        <f>IF(LEN(B63)=0,"",SUMIFS(Tbl_Transactions[Amount],Tbl_Transactions[Type],"Expense",Tbl_Transactions[Date],"&lt;="&amp;Monthly_Summary_Table!$B63,Tbl_Transactions[Date],"&gt;"&amp;EOMONTH(Monthly_Summary_Table!$B63,-1)))</f>
        <v>#NUM!</v>
      </c>
      <c r="G63" s="13" t="str">
        <f>IFERROR(Table3[[#This Row],[Income]]-Table3[[#This Row],[Expense]],"")</f>
        <v/>
      </c>
      <c r="H63" s="13" t="e">
        <f xml:space="preserve"> IF(LEN(Table3[[#This Row],[Date]])=0,"",MonthlyBudget)</f>
        <v>#NUM!</v>
      </c>
      <c r="I63" s="14" t="e">
        <f>IF(LEN(Table3[[#This Row],[Date]])=0,"",SUM(G63:$G$123))</f>
        <v>#NUM!</v>
      </c>
      <c r="J63" s="14" t="e">
        <f>IF(LEN(Table3[[#This Row],[Date]])=0,"",Table3[[#This Row],[Cumulative Savings]]+Starting_Worth)</f>
        <v>#NUM!</v>
      </c>
    </row>
    <row r="64" spans="2:10" hidden="1" x14ac:dyDescent="0.25">
      <c r="B64" s="11" t="e">
        <f>IF(EOMONTH(MAX(Tbl_Transactions[Date]),ROW($B$4)-ROW($B64))&lt;MIN(Tbl_Transactions[Date]),"",EOMONTH(MAX(Tbl_Transactions[Date]),ROW($B$4)-ROW($B64)))</f>
        <v>#NUM!</v>
      </c>
      <c r="C64" s="12" t="str">
        <f>IFERROR(YEAR(Table3[[#This Row],[Date]]),"")</f>
        <v/>
      </c>
      <c r="D64" s="12" t="str">
        <f>IFERROR(TEXT(Table3[[#This Row],[Date]],"mmm"),"")</f>
        <v/>
      </c>
      <c r="E64" s="13" t="e">
        <f>IF(LEN(B64)=0,"",SUMIFS(Tbl_Transactions[Amount],Tbl_Transactions[Type],"Income",Tbl_Transactions[Date],"&lt;="&amp;Monthly_Summary_Table!$B64,Tbl_Transactions[Date],"&gt;"&amp;EOMONTH(Monthly_Summary_Table!$B64,-1)))</f>
        <v>#NUM!</v>
      </c>
      <c r="F64" s="13" t="e">
        <f>IF(LEN(B64)=0,"",SUMIFS(Tbl_Transactions[Amount],Tbl_Transactions[Type],"Expense",Tbl_Transactions[Date],"&lt;="&amp;Monthly_Summary_Table!$B64,Tbl_Transactions[Date],"&gt;"&amp;EOMONTH(Monthly_Summary_Table!$B64,-1)))</f>
        <v>#NUM!</v>
      </c>
      <c r="G64" s="13" t="str">
        <f>IFERROR(Table3[[#This Row],[Income]]-Table3[[#This Row],[Expense]],"")</f>
        <v/>
      </c>
      <c r="H64" s="13" t="e">
        <f xml:space="preserve"> IF(LEN(Table3[[#This Row],[Date]])=0,"",MonthlyBudget)</f>
        <v>#NUM!</v>
      </c>
      <c r="I64" s="14" t="e">
        <f>IF(LEN(Table3[[#This Row],[Date]])=0,"",SUM(G64:$G$123))</f>
        <v>#NUM!</v>
      </c>
      <c r="J64" s="14" t="e">
        <f>IF(LEN(Table3[[#This Row],[Date]])=0,"",Table3[[#This Row],[Cumulative Savings]]+Starting_Worth)</f>
        <v>#NUM!</v>
      </c>
    </row>
    <row r="65" spans="2:10" hidden="1" x14ac:dyDescent="0.25">
      <c r="B65" s="11" t="e">
        <f>IF(EOMONTH(MAX(Tbl_Transactions[Date]),ROW($B$4)-ROW($B65))&lt;MIN(Tbl_Transactions[Date]),"",EOMONTH(MAX(Tbl_Transactions[Date]),ROW($B$4)-ROW($B65)))</f>
        <v>#NUM!</v>
      </c>
      <c r="C65" s="12" t="str">
        <f>IFERROR(YEAR(Table3[[#This Row],[Date]]),"")</f>
        <v/>
      </c>
      <c r="D65" s="12" t="str">
        <f>IFERROR(TEXT(Table3[[#This Row],[Date]],"mmm"),"")</f>
        <v/>
      </c>
      <c r="E65" s="13" t="e">
        <f>IF(LEN(B65)=0,"",SUMIFS(Tbl_Transactions[Amount],Tbl_Transactions[Type],"Income",Tbl_Transactions[Date],"&lt;="&amp;Monthly_Summary_Table!$B65,Tbl_Transactions[Date],"&gt;"&amp;EOMONTH(Monthly_Summary_Table!$B65,-1)))</f>
        <v>#NUM!</v>
      </c>
      <c r="F65" s="13" t="e">
        <f>IF(LEN(B65)=0,"",SUMIFS(Tbl_Transactions[Amount],Tbl_Transactions[Type],"Expense",Tbl_Transactions[Date],"&lt;="&amp;Monthly_Summary_Table!$B65,Tbl_Transactions[Date],"&gt;"&amp;EOMONTH(Monthly_Summary_Table!$B65,-1)))</f>
        <v>#NUM!</v>
      </c>
      <c r="G65" s="13" t="str">
        <f>IFERROR(Table3[[#This Row],[Income]]-Table3[[#This Row],[Expense]],"")</f>
        <v/>
      </c>
      <c r="H65" s="13" t="e">
        <f xml:space="preserve"> IF(LEN(Table3[[#This Row],[Date]])=0,"",MonthlyBudget)</f>
        <v>#NUM!</v>
      </c>
      <c r="I65" s="14" t="e">
        <f>IF(LEN(Table3[[#This Row],[Date]])=0,"",SUM(G65:$G$123))</f>
        <v>#NUM!</v>
      </c>
      <c r="J65" s="14" t="e">
        <f>IF(LEN(Table3[[#This Row],[Date]])=0,"",Table3[[#This Row],[Cumulative Savings]]+Starting_Worth)</f>
        <v>#NUM!</v>
      </c>
    </row>
    <row r="66" spans="2:10" hidden="1" x14ac:dyDescent="0.25">
      <c r="B66" s="11" t="e">
        <f>IF(EOMONTH(MAX(Tbl_Transactions[Date]),ROW($B$4)-ROW($B66))&lt;MIN(Tbl_Transactions[Date]),"",EOMONTH(MAX(Tbl_Transactions[Date]),ROW($B$4)-ROW($B66)))</f>
        <v>#NUM!</v>
      </c>
      <c r="C66" s="12" t="str">
        <f>IFERROR(YEAR(Table3[[#This Row],[Date]]),"")</f>
        <v/>
      </c>
      <c r="D66" s="12" t="str">
        <f>IFERROR(TEXT(Table3[[#This Row],[Date]],"mmm"),"")</f>
        <v/>
      </c>
      <c r="E66" s="13" t="e">
        <f>IF(LEN(B66)=0,"",SUMIFS(Tbl_Transactions[Amount],Tbl_Transactions[Type],"Income",Tbl_Transactions[Date],"&lt;="&amp;Monthly_Summary_Table!$B66,Tbl_Transactions[Date],"&gt;"&amp;EOMONTH(Monthly_Summary_Table!$B66,-1)))</f>
        <v>#NUM!</v>
      </c>
      <c r="F66" s="13" t="e">
        <f>IF(LEN(B66)=0,"",SUMIFS(Tbl_Transactions[Amount],Tbl_Transactions[Type],"Expense",Tbl_Transactions[Date],"&lt;="&amp;Monthly_Summary_Table!$B66,Tbl_Transactions[Date],"&gt;"&amp;EOMONTH(Monthly_Summary_Table!$B66,-1)))</f>
        <v>#NUM!</v>
      </c>
      <c r="G66" s="13" t="str">
        <f>IFERROR(Table3[[#This Row],[Income]]-Table3[[#This Row],[Expense]],"")</f>
        <v/>
      </c>
      <c r="H66" s="13" t="e">
        <f xml:space="preserve"> IF(LEN(Table3[[#This Row],[Date]])=0,"",MonthlyBudget)</f>
        <v>#NUM!</v>
      </c>
      <c r="I66" s="14" t="e">
        <f>IF(LEN(Table3[[#This Row],[Date]])=0,"",SUM(G66:$G$123))</f>
        <v>#NUM!</v>
      </c>
      <c r="J66" s="14" t="e">
        <f>IF(LEN(Table3[[#This Row],[Date]])=0,"",Table3[[#This Row],[Cumulative Savings]]+Starting_Worth)</f>
        <v>#NUM!</v>
      </c>
    </row>
    <row r="67" spans="2:10" hidden="1" x14ac:dyDescent="0.25">
      <c r="B67" s="11" t="e">
        <f>IF(EOMONTH(MAX(Tbl_Transactions[Date]),ROW($B$4)-ROW($B67))&lt;MIN(Tbl_Transactions[Date]),"",EOMONTH(MAX(Tbl_Transactions[Date]),ROW($B$4)-ROW($B67)))</f>
        <v>#NUM!</v>
      </c>
      <c r="C67" s="12" t="str">
        <f>IFERROR(YEAR(Table3[[#This Row],[Date]]),"")</f>
        <v/>
      </c>
      <c r="D67" s="12" t="str">
        <f>IFERROR(TEXT(Table3[[#This Row],[Date]],"mmm"),"")</f>
        <v/>
      </c>
      <c r="E67" s="13" t="e">
        <f>IF(LEN(B67)=0,"",SUMIFS(Tbl_Transactions[Amount],Tbl_Transactions[Type],"Income",Tbl_Transactions[Date],"&lt;="&amp;Monthly_Summary_Table!$B67,Tbl_Transactions[Date],"&gt;"&amp;EOMONTH(Monthly_Summary_Table!$B67,-1)))</f>
        <v>#NUM!</v>
      </c>
      <c r="F67" s="13" t="e">
        <f>IF(LEN(B67)=0,"",SUMIFS(Tbl_Transactions[Amount],Tbl_Transactions[Type],"Expense",Tbl_Transactions[Date],"&lt;="&amp;Monthly_Summary_Table!$B67,Tbl_Transactions[Date],"&gt;"&amp;EOMONTH(Monthly_Summary_Table!$B67,-1)))</f>
        <v>#NUM!</v>
      </c>
      <c r="G67" s="13" t="str">
        <f>IFERROR(Table3[[#This Row],[Income]]-Table3[[#This Row],[Expense]],"")</f>
        <v/>
      </c>
      <c r="H67" s="13" t="e">
        <f xml:space="preserve"> IF(LEN(Table3[[#This Row],[Date]])=0,"",MonthlyBudget)</f>
        <v>#NUM!</v>
      </c>
      <c r="I67" s="14" t="e">
        <f>IF(LEN(Table3[[#This Row],[Date]])=0,"",SUM(G67:$G$123))</f>
        <v>#NUM!</v>
      </c>
      <c r="J67" s="14" t="e">
        <f>IF(LEN(Table3[[#This Row],[Date]])=0,"",Table3[[#This Row],[Cumulative Savings]]+Starting_Worth)</f>
        <v>#NUM!</v>
      </c>
    </row>
    <row r="68" spans="2:10" hidden="1" x14ac:dyDescent="0.25">
      <c r="B68" s="11" t="e">
        <f>IF(EOMONTH(MAX(Tbl_Transactions[Date]),ROW($B$4)-ROW($B68))&lt;MIN(Tbl_Transactions[Date]),"",EOMONTH(MAX(Tbl_Transactions[Date]),ROW($B$4)-ROW($B68)))</f>
        <v>#NUM!</v>
      </c>
      <c r="C68" s="12" t="str">
        <f>IFERROR(YEAR(Table3[[#This Row],[Date]]),"")</f>
        <v/>
      </c>
      <c r="D68" s="12" t="str">
        <f>IFERROR(TEXT(Table3[[#This Row],[Date]],"mmm"),"")</f>
        <v/>
      </c>
      <c r="E68" s="13" t="e">
        <f>IF(LEN(B68)=0,"",SUMIFS(Tbl_Transactions[Amount],Tbl_Transactions[Type],"Income",Tbl_Transactions[Date],"&lt;="&amp;Monthly_Summary_Table!$B68,Tbl_Transactions[Date],"&gt;"&amp;EOMONTH(Monthly_Summary_Table!$B68,-1)))</f>
        <v>#NUM!</v>
      </c>
      <c r="F68" s="13" t="e">
        <f>IF(LEN(B68)=0,"",SUMIFS(Tbl_Transactions[Amount],Tbl_Transactions[Type],"Expense",Tbl_Transactions[Date],"&lt;="&amp;Monthly_Summary_Table!$B68,Tbl_Transactions[Date],"&gt;"&amp;EOMONTH(Monthly_Summary_Table!$B68,-1)))</f>
        <v>#NUM!</v>
      </c>
      <c r="G68" s="13" t="str">
        <f>IFERROR(Table3[[#This Row],[Income]]-Table3[[#This Row],[Expense]],"")</f>
        <v/>
      </c>
      <c r="H68" s="13" t="e">
        <f xml:space="preserve"> IF(LEN(Table3[[#This Row],[Date]])=0,"",MonthlyBudget)</f>
        <v>#NUM!</v>
      </c>
      <c r="I68" s="14" t="e">
        <f>IF(LEN(Table3[[#This Row],[Date]])=0,"",SUM(G68:$G$123))</f>
        <v>#NUM!</v>
      </c>
      <c r="J68" s="14" t="e">
        <f>IF(LEN(Table3[[#This Row],[Date]])=0,"",Table3[[#This Row],[Cumulative Savings]]+Starting_Worth)</f>
        <v>#NUM!</v>
      </c>
    </row>
    <row r="69" spans="2:10" hidden="1" x14ac:dyDescent="0.25">
      <c r="B69" s="11" t="e">
        <f>IF(EOMONTH(MAX(Tbl_Transactions[Date]),ROW($B$4)-ROW($B69))&lt;MIN(Tbl_Transactions[Date]),"",EOMONTH(MAX(Tbl_Transactions[Date]),ROW($B$4)-ROW($B69)))</f>
        <v>#NUM!</v>
      </c>
      <c r="C69" s="12" t="str">
        <f>IFERROR(YEAR(Table3[[#This Row],[Date]]),"")</f>
        <v/>
      </c>
      <c r="D69" s="12" t="str">
        <f>IFERROR(TEXT(Table3[[#This Row],[Date]],"mmm"),"")</f>
        <v/>
      </c>
      <c r="E69" s="13" t="e">
        <f>IF(LEN(B69)=0,"",SUMIFS(Tbl_Transactions[Amount],Tbl_Transactions[Type],"Income",Tbl_Transactions[Date],"&lt;="&amp;Monthly_Summary_Table!$B69,Tbl_Transactions[Date],"&gt;"&amp;EOMONTH(Monthly_Summary_Table!$B69,-1)))</f>
        <v>#NUM!</v>
      </c>
      <c r="F69" s="13" t="e">
        <f>IF(LEN(B69)=0,"",SUMIFS(Tbl_Transactions[Amount],Tbl_Transactions[Type],"Expense",Tbl_Transactions[Date],"&lt;="&amp;Monthly_Summary_Table!$B69,Tbl_Transactions[Date],"&gt;"&amp;EOMONTH(Monthly_Summary_Table!$B69,-1)))</f>
        <v>#NUM!</v>
      </c>
      <c r="G69" s="13" t="str">
        <f>IFERROR(Table3[[#This Row],[Income]]-Table3[[#This Row],[Expense]],"")</f>
        <v/>
      </c>
      <c r="H69" s="13" t="e">
        <f xml:space="preserve"> IF(LEN(Table3[[#This Row],[Date]])=0,"",MonthlyBudget)</f>
        <v>#NUM!</v>
      </c>
      <c r="I69" s="14" t="e">
        <f>IF(LEN(Table3[[#This Row],[Date]])=0,"",SUM(G69:$G$123))</f>
        <v>#NUM!</v>
      </c>
      <c r="J69" s="14" t="e">
        <f>IF(LEN(Table3[[#This Row],[Date]])=0,"",Table3[[#This Row],[Cumulative Savings]]+Starting_Worth)</f>
        <v>#NUM!</v>
      </c>
    </row>
    <row r="70" spans="2:10" hidden="1" x14ac:dyDescent="0.25">
      <c r="B70" s="11" t="e">
        <f>IF(EOMONTH(MAX(Tbl_Transactions[Date]),ROW($B$4)-ROW($B70))&lt;MIN(Tbl_Transactions[Date]),"",EOMONTH(MAX(Tbl_Transactions[Date]),ROW($B$4)-ROW($B70)))</f>
        <v>#NUM!</v>
      </c>
      <c r="C70" s="12" t="str">
        <f>IFERROR(YEAR(Table3[[#This Row],[Date]]),"")</f>
        <v/>
      </c>
      <c r="D70" s="12" t="str">
        <f>IFERROR(TEXT(Table3[[#This Row],[Date]],"mmm"),"")</f>
        <v/>
      </c>
      <c r="E70" s="13" t="e">
        <f>IF(LEN(B70)=0,"",SUMIFS(Tbl_Transactions[Amount],Tbl_Transactions[Type],"Income",Tbl_Transactions[Date],"&lt;="&amp;Monthly_Summary_Table!$B70,Tbl_Transactions[Date],"&gt;"&amp;EOMONTH(Monthly_Summary_Table!$B70,-1)))</f>
        <v>#NUM!</v>
      </c>
      <c r="F70" s="13" t="e">
        <f>IF(LEN(B70)=0,"",SUMIFS(Tbl_Transactions[Amount],Tbl_Transactions[Type],"Expense",Tbl_Transactions[Date],"&lt;="&amp;Monthly_Summary_Table!$B70,Tbl_Transactions[Date],"&gt;"&amp;EOMONTH(Monthly_Summary_Table!$B70,-1)))</f>
        <v>#NUM!</v>
      </c>
      <c r="G70" s="13" t="str">
        <f>IFERROR(Table3[[#This Row],[Income]]-Table3[[#This Row],[Expense]],"")</f>
        <v/>
      </c>
      <c r="H70" s="13" t="e">
        <f xml:space="preserve"> IF(LEN(Table3[[#This Row],[Date]])=0,"",MonthlyBudget)</f>
        <v>#NUM!</v>
      </c>
      <c r="I70" s="14" t="e">
        <f>IF(LEN(Table3[[#This Row],[Date]])=0,"",SUM(G70:$G$123))</f>
        <v>#NUM!</v>
      </c>
      <c r="J70" s="14" t="e">
        <f>IF(LEN(Table3[[#This Row],[Date]])=0,"",Table3[[#This Row],[Cumulative Savings]]+Starting_Worth)</f>
        <v>#NUM!</v>
      </c>
    </row>
    <row r="71" spans="2:10" hidden="1" x14ac:dyDescent="0.25">
      <c r="B71" s="11" t="e">
        <f>IF(EOMONTH(MAX(Tbl_Transactions[Date]),ROW($B$4)-ROW($B71))&lt;MIN(Tbl_Transactions[Date]),"",EOMONTH(MAX(Tbl_Transactions[Date]),ROW($B$4)-ROW($B71)))</f>
        <v>#NUM!</v>
      </c>
      <c r="C71" s="12" t="str">
        <f>IFERROR(YEAR(Table3[[#This Row],[Date]]),"")</f>
        <v/>
      </c>
      <c r="D71" s="12" t="str">
        <f>IFERROR(TEXT(Table3[[#This Row],[Date]],"mmm"),"")</f>
        <v/>
      </c>
      <c r="E71" s="13" t="e">
        <f>IF(LEN(B71)=0,"",SUMIFS(Tbl_Transactions[Amount],Tbl_Transactions[Type],"Income",Tbl_Transactions[Date],"&lt;="&amp;Monthly_Summary_Table!$B71,Tbl_Transactions[Date],"&gt;"&amp;EOMONTH(Monthly_Summary_Table!$B71,-1)))</f>
        <v>#NUM!</v>
      </c>
      <c r="F71" s="13" t="e">
        <f>IF(LEN(B71)=0,"",SUMIFS(Tbl_Transactions[Amount],Tbl_Transactions[Type],"Expense",Tbl_Transactions[Date],"&lt;="&amp;Monthly_Summary_Table!$B71,Tbl_Transactions[Date],"&gt;"&amp;EOMONTH(Monthly_Summary_Table!$B71,-1)))</f>
        <v>#NUM!</v>
      </c>
      <c r="G71" s="13" t="str">
        <f>IFERROR(Table3[[#This Row],[Income]]-Table3[[#This Row],[Expense]],"")</f>
        <v/>
      </c>
      <c r="H71" s="13" t="e">
        <f xml:space="preserve"> IF(LEN(Table3[[#This Row],[Date]])=0,"",MonthlyBudget)</f>
        <v>#NUM!</v>
      </c>
      <c r="I71" s="14" t="e">
        <f>IF(LEN(Table3[[#This Row],[Date]])=0,"",SUM(G71:$G$123))</f>
        <v>#NUM!</v>
      </c>
      <c r="J71" s="14" t="e">
        <f>IF(LEN(Table3[[#This Row],[Date]])=0,"",Table3[[#This Row],[Cumulative Savings]]+Starting_Worth)</f>
        <v>#NUM!</v>
      </c>
    </row>
    <row r="72" spans="2:10" hidden="1" x14ac:dyDescent="0.25">
      <c r="B72" s="11" t="e">
        <f>IF(EOMONTH(MAX(Tbl_Transactions[Date]),ROW($B$4)-ROW($B72))&lt;MIN(Tbl_Transactions[Date]),"",EOMONTH(MAX(Tbl_Transactions[Date]),ROW($B$4)-ROW($B72)))</f>
        <v>#NUM!</v>
      </c>
      <c r="C72" s="12" t="str">
        <f>IFERROR(YEAR(Table3[[#This Row],[Date]]),"")</f>
        <v/>
      </c>
      <c r="D72" s="12" t="str">
        <f>IFERROR(TEXT(Table3[[#This Row],[Date]],"mmm"),"")</f>
        <v/>
      </c>
      <c r="E72" s="13" t="e">
        <f>IF(LEN(B72)=0,"",SUMIFS(Tbl_Transactions[Amount],Tbl_Transactions[Type],"Income",Tbl_Transactions[Date],"&lt;="&amp;Monthly_Summary_Table!$B72,Tbl_Transactions[Date],"&gt;"&amp;EOMONTH(Monthly_Summary_Table!$B72,-1)))</f>
        <v>#NUM!</v>
      </c>
      <c r="F72" s="13" t="e">
        <f>IF(LEN(B72)=0,"",SUMIFS(Tbl_Transactions[Amount],Tbl_Transactions[Type],"Expense",Tbl_Transactions[Date],"&lt;="&amp;Monthly_Summary_Table!$B72,Tbl_Transactions[Date],"&gt;"&amp;EOMONTH(Monthly_Summary_Table!$B72,-1)))</f>
        <v>#NUM!</v>
      </c>
      <c r="G72" s="13" t="str">
        <f>IFERROR(Table3[[#This Row],[Income]]-Table3[[#This Row],[Expense]],"")</f>
        <v/>
      </c>
      <c r="H72" s="13" t="e">
        <f xml:space="preserve"> IF(LEN(Table3[[#This Row],[Date]])=0,"",MonthlyBudget)</f>
        <v>#NUM!</v>
      </c>
      <c r="I72" s="14" t="e">
        <f>IF(LEN(Table3[[#This Row],[Date]])=0,"",SUM(G72:$G$123))</f>
        <v>#NUM!</v>
      </c>
      <c r="J72" s="14" t="e">
        <f>IF(LEN(Table3[[#This Row],[Date]])=0,"",Table3[[#This Row],[Cumulative Savings]]+Starting_Worth)</f>
        <v>#NUM!</v>
      </c>
    </row>
    <row r="73" spans="2:10" hidden="1" x14ac:dyDescent="0.25">
      <c r="B73" s="11" t="e">
        <f>IF(EOMONTH(MAX(Tbl_Transactions[Date]),ROW($B$4)-ROW($B73))&lt;MIN(Tbl_Transactions[Date]),"",EOMONTH(MAX(Tbl_Transactions[Date]),ROW($B$4)-ROW($B73)))</f>
        <v>#NUM!</v>
      </c>
      <c r="C73" s="12" t="str">
        <f>IFERROR(YEAR(Table3[[#This Row],[Date]]),"")</f>
        <v/>
      </c>
      <c r="D73" s="12" t="str">
        <f>IFERROR(TEXT(Table3[[#This Row],[Date]],"mmm"),"")</f>
        <v/>
      </c>
      <c r="E73" s="13" t="e">
        <f>IF(LEN(B73)=0,"",SUMIFS(Tbl_Transactions[Amount],Tbl_Transactions[Type],"Income",Tbl_Transactions[Date],"&lt;="&amp;Monthly_Summary_Table!$B73,Tbl_Transactions[Date],"&gt;"&amp;EOMONTH(Monthly_Summary_Table!$B73,-1)))</f>
        <v>#NUM!</v>
      </c>
      <c r="F73" s="13" t="e">
        <f>IF(LEN(B73)=0,"",SUMIFS(Tbl_Transactions[Amount],Tbl_Transactions[Type],"Expense",Tbl_Transactions[Date],"&lt;="&amp;Monthly_Summary_Table!$B73,Tbl_Transactions[Date],"&gt;"&amp;EOMONTH(Monthly_Summary_Table!$B73,-1)))</f>
        <v>#NUM!</v>
      </c>
      <c r="G73" s="13" t="str">
        <f>IFERROR(Table3[[#This Row],[Income]]-Table3[[#This Row],[Expense]],"")</f>
        <v/>
      </c>
      <c r="H73" s="13" t="e">
        <f xml:space="preserve"> IF(LEN(Table3[[#This Row],[Date]])=0,"",MonthlyBudget)</f>
        <v>#NUM!</v>
      </c>
      <c r="I73" s="14" t="e">
        <f>IF(LEN(Table3[[#This Row],[Date]])=0,"",SUM(G73:$G$123))</f>
        <v>#NUM!</v>
      </c>
      <c r="J73" s="14" t="e">
        <f>IF(LEN(Table3[[#This Row],[Date]])=0,"",Table3[[#This Row],[Cumulative Savings]]+Starting_Worth)</f>
        <v>#NUM!</v>
      </c>
    </row>
    <row r="74" spans="2:10" hidden="1" x14ac:dyDescent="0.25">
      <c r="B74" s="11" t="e">
        <f>IF(EOMONTH(MAX(Tbl_Transactions[Date]),ROW($B$4)-ROW($B74))&lt;MIN(Tbl_Transactions[Date]),"",EOMONTH(MAX(Tbl_Transactions[Date]),ROW($B$4)-ROW($B74)))</f>
        <v>#NUM!</v>
      </c>
      <c r="C74" s="12" t="str">
        <f>IFERROR(YEAR(Table3[[#This Row],[Date]]),"")</f>
        <v/>
      </c>
      <c r="D74" s="12" t="str">
        <f>IFERROR(TEXT(Table3[[#This Row],[Date]],"mmm"),"")</f>
        <v/>
      </c>
      <c r="E74" s="13" t="e">
        <f>IF(LEN(B74)=0,"",SUMIFS(Tbl_Transactions[Amount],Tbl_Transactions[Type],"Income",Tbl_Transactions[Date],"&lt;="&amp;Monthly_Summary_Table!$B74,Tbl_Transactions[Date],"&gt;"&amp;EOMONTH(Monthly_Summary_Table!$B74,-1)))</f>
        <v>#NUM!</v>
      </c>
      <c r="F74" s="13" t="e">
        <f>IF(LEN(B74)=0,"",SUMIFS(Tbl_Transactions[Amount],Tbl_Transactions[Type],"Expense",Tbl_Transactions[Date],"&lt;="&amp;Monthly_Summary_Table!$B74,Tbl_Transactions[Date],"&gt;"&amp;EOMONTH(Monthly_Summary_Table!$B74,-1)))</f>
        <v>#NUM!</v>
      </c>
      <c r="G74" s="13" t="str">
        <f>IFERROR(Table3[[#This Row],[Income]]-Table3[[#This Row],[Expense]],"")</f>
        <v/>
      </c>
      <c r="H74" s="13" t="e">
        <f xml:space="preserve"> IF(LEN(Table3[[#This Row],[Date]])=0,"",MonthlyBudget)</f>
        <v>#NUM!</v>
      </c>
      <c r="I74" s="14" t="e">
        <f>IF(LEN(Table3[[#This Row],[Date]])=0,"",SUM(G74:$G$123))</f>
        <v>#NUM!</v>
      </c>
      <c r="J74" s="14" t="e">
        <f>IF(LEN(Table3[[#This Row],[Date]])=0,"",Table3[[#This Row],[Cumulative Savings]]+Starting_Worth)</f>
        <v>#NUM!</v>
      </c>
    </row>
    <row r="75" spans="2:10" hidden="1" x14ac:dyDescent="0.25">
      <c r="B75" s="11" t="e">
        <f>IF(EOMONTH(MAX(Tbl_Transactions[Date]),ROW($B$4)-ROW($B75))&lt;MIN(Tbl_Transactions[Date]),"",EOMONTH(MAX(Tbl_Transactions[Date]),ROW($B$4)-ROW($B75)))</f>
        <v>#NUM!</v>
      </c>
      <c r="C75" s="12" t="str">
        <f>IFERROR(YEAR(Table3[[#This Row],[Date]]),"")</f>
        <v/>
      </c>
      <c r="D75" s="12" t="str">
        <f>IFERROR(TEXT(Table3[[#This Row],[Date]],"mmm"),"")</f>
        <v/>
      </c>
      <c r="E75" s="13" t="e">
        <f>IF(LEN(B75)=0,"",SUMIFS(Tbl_Transactions[Amount],Tbl_Transactions[Type],"Income",Tbl_Transactions[Date],"&lt;="&amp;Monthly_Summary_Table!$B75,Tbl_Transactions[Date],"&gt;"&amp;EOMONTH(Monthly_Summary_Table!$B75,-1)))</f>
        <v>#NUM!</v>
      </c>
      <c r="F75" s="13" t="e">
        <f>IF(LEN(B75)=0,"",SUMIFS(Tbl_Transactions[Amount],Tbl_Transactions[Type],"Expense",Tbl_Transactions[Date],"&lt;="&amp;Monthly_Summary_Table!$B75,Tbl_Transactions[Date],"&gt;"&amp;EOMONTH(Monthly_Summary_Table!$B75,-1)))</f>
        <v>#NUM!</v>
      </c>
      <c r="G75" s="13" t="str">
        <f>IFERROR(Table3[[#This Row],[Income]]-Table3[[#This Row],[Expense]],"")</f>
        <v/>
      </c>
      <c r="H75" s="13" t="e">
        <f xml:space="preserve"> IF(LEN(Table3[[#This Row],[Date]])=0,"",MonthlyBudget)</f>
        <v>#NUM!</v>
      </c>
      <c r="I75" s="14" t="e">
        <f>IF(LEN(Table3[[#This Row],[Date]])=0,"",SUM(G75:$G$123))</f>
        <v>#NUM!</v>
      </c>
      <c r="J75" s="14" t="e">
        <f>IF(LEN(Table3[[#This Row],[Date]])=0,"",Table3[[#This Row],[Cumulative Savings]]+Starting_Worth)</f>
        <v>#NUM!</v>
      </c>
    </row>
    <row r="76" spans="2:10" hidden="1" x14ac:dyDescent="0.25">
      <c r="B76" s="11" t="e">
        <f>IF(EOMONTH(MAX(Tbl_Transactions[Date]),ROW($B$4)-ROW($B76))&lt;MIN(Tbl_Transactions[Date]),"",EOMONTH(MAX(Tbl_Transactions[Date]),ROW($B$4)-ROW($B76)))</f>
        <v>#NUM!</v>
      </c>
      <c r="C76" s="12" t="str">
        <f>IFERROR(YEAR(Table3[[#This Row],[Date]]),"")</f>
        <v/>
      </c>
      <c r="D76" s="12" t="str">
        <f>IFERROR(TEXT(Table3[[#This Row],[Date]],"mmm"),"")</f>
        <v/>
      </c>
      <c r="E76" s="13" t="e">
        <f>IF(LEN(B76)=0,"",SUMIFS(Tbl_Transactions[Amount],Tbl_Transactions[Type],"Income",Tbl_Transactions[Date],"&lt;="&amp;Monthly_Summary_Table!$B76,Tbl_Transactions[Date],"&gt;"&amp;EOMONTH(Monthly_Summary_Table!$B76,-1)))</f>
        <v>#NUM!</v>
      </c>
      <c r="F76" s="13" t="e">
        <f>IF(LEN(B76)=0,"",SUMIFS(Tbl_Transactions[Amount],Tbl_Transactions[Type],"Expense",Tbl_Transactions[Date],"&lt;="&amp;Monthly_Summary_Table!$B76,Tbl_Transactions[Date],"&gt;"&amp;EOMONTH(Monthly_Summary_Table!$B76,-1)))</f>
        <v>#NUM!</v>
      </c>
      <c r="G76" s="13" t="str">
        <f>IFERROR(Table3[[#This Row],[Income]]-Table3[[#This Row],[Expense]],"")</f>
        <v/>
      </c>
      <c r="H76" s="13" t="e">
        <f xml:space="preserve"> IF(LEN(Table3[[#This Row],[Date]])=0,"",MonthlyBudget)</f>
        <v>#NUM!</v>
      </c>
      <c r="I76" s="14" t="e">
        <f>IF(LEN(Table3[[#This Row],[Date]])=0,"",SUM(G76:$G$123))</f>
        <v>#NUM!</v>
      </c>
      <c r="J76" s="14" t="e">
        <f>IF(LEN(Table3[[#This Row],[Date]])=0,"",Table3[[#This Row],[Cumulative Savings]]+Starting_Worth)</f>
        <v>#NUM!</v>
      </c>
    </row>
    <row r="77" spans="2:10" hidden="1" x14ac:dyDescent="0.25">
      <c r="B77" s="11" t="e">
        <f>IF(EOMONTH(MAX(Tbl_Transactions[Date]),ROW($B$4)-ROW($B77))&lt;MIN(Tbl_Transactions[Date]),"",EOMONTH(MAX(Tbl_Transactions[Date]),ROW($B$4)-ROW($B77)))</f>
        <v>#NUM!</v>
      </c>
      <c r="C77" s="12" t="str">
        <f>IFERROR(YEAR(Table3[[#This Row],[Date]]),"")</f>
        <v/>
      </c>
      <c r="D77" s="12" t="str">
        <f>IFERROR(TEXT(Table3[[#This Row],[Date]],"mmm"),"")</f>
        <v/>
      </c>
      <c r="E77" s="13" t="e">
        <f>IF(LEN(B77)=0,"",SUMIFS(Tbl_Transactions[Amount],Tbl_Transactions[Type],"Income",Tbl_Transactions[Date],"&lt;="&amp;Monthly_Summary_Table!$B77,Tbl_Transactions[Date],"&gt;"&amp;EOMONTH(Monthly_Summary_Table!$B77,-1)))</f>
        <v>#NUM!</v>
      </c>
      <c r="F77" s="13" t="e">
        <f>IF(LEN(B77)=0,"",SUMIFS(Tbl_Transactions[Amount],Tbl_Transactions[Type],"Expense",Tbl_Transactions[Date],"&lt;="&amp;Monthly_Summary_Table!$B77,Tbl_Transactions[Date],"&gt;"&amp;EOMONTH(Monthly_Summary_Table!$B77,-1)))</f>
        <v>#NUM!</v>
      </c>
      <c r="G77" s="13" t="str">
        <f>IFERROR(Table3[[#This Row],[Income]]-Table3[[#This Row],[Expense]],"")</f>
        <v/>
      </c>
      <c r="H77" s="13" t="e">
        <f xml:space="preserve"> IF(LEN(Table3[[#This Row],[Date]])=0,"",MonthlyBudget)</f>
        <v>#NUM!</v>
      </c>
      <c r="I77" s="14" t="e">
        <f>IF(LEN(Table3[[#This Row],[Date]])=0,"",SUM(G77:$G$123))</f>
        <v>#NUM!</v>
      </c>
      <c r="J77" s="14" t="e">
        <f>IF(LEN(Table3[[#This Row],[Date]])=0,"",Table3[[#This Row],[Cumulative Savings]]+Starting_Worth)</f>
        <v>#NUM!</v>
      </c>
    </row>
    <row r="78" spans="2:10" hidden="1" x14ac:dyDescent="0.25">
      <c r="B78" s="11" t="e">
        <f>IF(EOMONTH(MAX(Tbl_Transactions[Date]),ROW($B$4)-ROW($B78))&lt;MIN(Tbl_Transactions[Date]),"",EOMONTH(MAX(Tbl_Transactions[Date]),ROW($B$4)-ROW($B78)))</f>
        <v>#NUM!</v>
      </c>
      <c r="C78" s="12" t="str">
        <f>IFERROR(YEAR(Table3[[#This Row],[Date]]),"")</f>
        <v/>
      </c>
      <c r="D78" s="12" t="str">
        <f>IFERROR(TEXT(Table3[[#This Row],[Date]],"mmm"),"")</f>
        <v/>
      </c>
      <c r="E78" s="13" t="e">
        <f>IF(LEN(B78)=0,"",SUMIFS(Tbl_Transactions[Amount],Tbl_Transactions[Type],"Income",Tbl_Transactions[Date],"&lt;="&amp;Monthly_Summary_Table!$B78,Tbl_Transactions[Date],"&gt;"&amp;EOMONTH(Monthly_Summary_Table!$B78,-1)))</f>
        <v>#NUM!</v>
      </c>
      <c r="F78" s="13" t="e">
        <f>IF(LEN(B78)=0,"",SUMIFS(Tbl_Transactions[Amount],Tbl_Transactions[Type],"Expense",Tbl_Transactions[Date],"&lt;="&amp;Monthly_Summary_Table!$B78,Tbl_Transactions[Date],"&gt;"&amp;EOMONTH(Monthly_Summary_Table!$B78,-1)))</f>
        <v>#NUM!</v>
      </c>
      <c r="G78" s="13" t="str">
        <f>IFERROR(Table3[[#This Row],[Income]]-Table3[[#This Row],[Expense]],"")</f>
        <v/>
      </c>
      <c r="H78" s="13" t="e">
        <f xml:space="preserve"> IF(LEN(Table3[[#This Row],[Date]])=0,"",MonthlyBudget)</f>
        <v>#NUM!</v>
      </c>
      <c r="I78" s="14" t="e">
        <f>IF(LEN(Table3[[#This Row],[Date]])=0,"",SUM(G78:$G$123))</f>
        <v>#NUM!</v>
      </c>
      <c r="J78" s="14" t="e">
        <f>IF(LEN(Table3[[#This Row],[Date]])=0,"",Table3[[#This Row],[Cumulative Savings]]+Starting_Worth)</f>
        <v>#NUM!</v>
      </c>
    </row>
    <row r="79" spans="2:10" hidden="1" x14ac:dyDescent="0.25">
      <c r="B79" s="11" t="e">
        <f>IF(EOMONTH(MAX(Tbl_Transactions[Date]),ROW($B$4)-ROW($B79))&lt;MIN(Tbl_Transactions[Date]),"",EOMONTH(MAX(Tbl_Transactions[Date]),ROW($B$4)-ROW($B79)))</f>
        <v>#NUM!</v>
      </c>
      <c r="C79" s="12" t="str">
        <f>IFERROR(YEAR(Table3[[#This Row],[Date]]),"")</f>
        <v/>
      </c>
      <c r="D79" s="12" t="str">
        <f>IFERROR(TEXT(Table3[[#This Row],[Date]],"mmm"),"")</f>
        <v/>
      </c>
      <c r="E79" s="13" t="e">
        <f>IF(LEN(B79)=0,"",SUMIFS(Tbl_Transactions[Amount],Tbl_Transactions[Type],"Income",Tbl_Transactions[Date],"&lt;="&amp;Monthly_Summary_Table!$B79,Tbl_Transactions[Date],"&gt;"&amp;EOMONTH(Monthly_Summary_Table!$B79,-1)))</f>
        <v>#NUM!</v>
      </c>
      <c r="F79" s="13" t="e">
        <f>IF(LEN(B79)=0,"",SUMIFS(Tbl_Transactions[Amount],Tbl_Transactions[Type],"Expense",Tbl_Transactions[Date],"&lt;="&amp;Monthly_Summary_Table!$B79,Tbl_Transactions[Date],"&gt;"&amp;EOMONTH(Monthly_Summary_Table!$B79,-1)))</f>
        <v>#NUM!</v>
      </c>
      <c r="G79" s="13" t="str">
        <f>IFERROR(Table3[[#This Row],[Income]]-Table3[[#This Row],[Expense]],"")</f>
        <v/>
      </c>
      <c r="H79" s="13" t="e">
        <f xml:space="preserve"> IF(LEN(Table3[[#This Row],[Date]])=0,"",MonthlyBudget)</f>
        <v>#NUM!</v>
      </c>
      <c r="I79" s="14" t="e">
        <f>IF(LEN(Table3[[#This Row],[Date]])=0,"",SUM(G79:$G$123))</f>
        <v>#NUM!</v>
      </c>
      <c r="J79" s="14" t="e">
        <f>IF(LEN(Table3[[#This Row],[Date]])=0,"",Table3[[#This Row],[Cumulative Savings]]+Starting_Worth)</f>
        <v>#NUM!</v>
      </c>
    </row>
    <row r="80" spans="2:10" hidden="1" x14ac:dyDescent="0.25">
      <c r="B80" s="11" t="e">
        <f>IF(EOMONTH(MAX(Tbl_Transactions[Date]),ROW($B$4)-ROW($B80))&lt;MIN(Tbl_Transactions[Date]),"",EOMONTH(MAX(Tbl_Transactions[Date]),ROW($B$4)-ROW($B80)))</f>
        <v>#NUM!</v>
      </c>
      <c r="C80" s="12" t="str">
        <f>IFERROR(YEAR(Table3[[#This Row],[Date]]),"")</f>
        <v/>
      </c>
      <c r="D80" s="12" t="str">
        <f>IFERROR(TEXT(Table3[[#This Row],[Date]],"mmm"),"")</f>
        <v/>
      </c>
      <c r="E80" s="13" t="e">
        <f>IF(LEN(B80)=0,"",SUMIFS(Tbl_Transactions[Amount],Tbl_Transactions[Type],"Income",Tbl_Transactions[Date],"&lt;="&amp;Monthly_Summary_Table!$B80,Tbl_Transactions[Date],"&gt;"&amp;EOMONTH(Monthly_Summary_Table!$B80,-1)))</f>
        <v>#NUM!</v>
      </c>
      <c r="F80" s="13" t="e">
        <f>IF(LEN(B80)=0,"",SUMIFS(Tbl_Transactions[Amount],Tbl_Transactions[Type],"Expense",Tbl_Transactions[Date],"&lt;="&amp;Monthly_Summary_Table!$B80,Tbl_Transactions[Date],"&gt;"&amp;EOMONTH(Monthly_Summary_Table!$B80,-1)))</f>
        <v>#NUM!</v>
      </c>
      <c r="G80" s="13" t="str">
        <f>IFERROR(Table3[[#This Row],[Income]]-Table3[[#This Row],[Expense]],"")</f>
        <v/>
      </c>
      <c r="H80" s="13" t="e">
        <f xml:space="preserve"> IF(LEN(Table3[[#This Row],[Date]])=0,"",MonthlyBudget)</f>
        <v>#NUM!</v>
      </c>
      <c r="I80" s="14" t="e">
        <f>IF(LEN(Table3[[#This Row],[Date]])=0,"",SUM(G80:$G$123))</f>
        <v>#NUM!</v>
      </c>
      <c r="J80" s="14" t="e">
        <f>IF(LEN(Table3[[#This Row],[Date]])=0,"",Table3[[#This Row],[Cumulative Savings]]+Starting_Worth)</f>
        <v>#NUM!</v>
      </c>
    </row>
    <row r="81" spans="2:10" hidden="1" x14ac:dyDescent="0.25">
      <c r="B81" s="11" t="e">
        <f>IF(EOMONTH(MAX(Tbl_Transactions[Date]),ROW($B$4)-ROW($B81))&lt;MIN(Tbl_Transactions[Date]),"",EOMONTH(MAX(Tbl_Transactions[Date]),ROW($B$4)-ROW($B81)))</f>
        <v>#NUM!</v>
      </c>
      <c r="C81" s="12" t="str">
        <f>IFERROR(YEAR(Table3[[#This Row],[Date]]),"")</f>
        <v/>
      </c>
      <c r="D81" s="12" t="str">
        <f>IFERROR(TEXT(Table3[[#This Row],[Date]],"mmm"),"")</f>
        <v/>
      </c>
      <c r="E81" s="13" t="e">
        <f>IF(LEN(B81)=0,"",SUMIFS(Tbl_Transactions[Amount],Tbl_Transactions[Type],"Income",Tbl_Transactions[Date],"&lt;="&amp;Monthly_Summary_Table!$B81,Tbl_Transactions[Date],"&gt;"&amp;EOMONTH(Monthly_Summary_Table!$B81,-1)))</f>
        <v>#NUM!</v>
      </c>
      <c r="F81" s="13" t="e">
        <f>IF(LEN(B81)=0,"",SUMIFS(Tbl_Transactions[Amount],Tbl_Transactions[Type],"Expense",Tbl_Transactions[Date],"&lt;="&amp;Monthly_Summary_Table!$B81,Tbl_Transactions[Date],"&gt;"&amp;EOMONTH(Monthly_Summary_Table!$B81,-1)))</f>
        <v>#NUM!</v>
      </c>
      <c r="G81" s="13" t="str">
        <f>IFERROR(Table3[[#This Row],[Income]]-Table3[[#This Row],[Expense]],"")</f>
        <v/>
      </c>
      <c r="H81" s="13" t="e">
        <f xml:space="preserve"> IF(LEN(Table3[[#This Row],[Date]])=0,"",MonthlyBudget)</f>
        <v>#NUM!</v>
      </c>
      <c r="I81" s="14" t="e">
        <f>IF(LEN(Table3[[#This Row],[Date]])=0,"",SUM(G81:$G$123))</f>
        <v>#NUM!</v>
      </c>
      <c r="J81" s="14" t="e">
        <f>IF(LEN(Table3[[#This Row],[Date]])=0,"",Table3[[#This Row],[Cumulative Savings]]+Starting_Worth)</f>
        <v>#NUM!</v>
      </c>
    </row>
    <row r="82" spans="2:10" hidden="1" x14ac:dyDescent="0.25">
      <c r="B82" s="11" t="e">
        <f>IF(EOMONTH(MAX(Tbl_Transactions[Date]),ROW($B$4)-ROW($B82))&lt;MIN(Tbl_Transactions[Date]),"",EOMONTH(MAX(Tbl_Transactions[Date]),ROW($B$4)-ROW($B82)))</f>
        <v>#NUM!</v>
      </c>
      <c r="C82" s="12" t="str">
        <f>IFERROR(YEAR(Table3[[#This Row],[Date]]),"")</f>
        <v/>
      </c>
      <c r="D82" s="12" t="str">
        <f>IFERROR(TEXT(Table3[[#This Row],[Date]],"mmm"),"")</f>
        <v/>
      </c>
      <c r="E82" s="13" t="e">
        <f>IF(LEN(B82)=0,"",SUMIFS(Tbl_Transactions[Amount],Tbl_Transactions[Type],"Income",Tbl_Transactions[Date],"&lt;="&amp;Monthly_Summary_Table!$B82,Tbl_Transactions[Date],"&gt;"&amp;EOMONTH(Monthly_Summary_Table!$B82,-1)))</f>
        <v>#NUM!</v>
      </c>
      <c r="F82" s="13" t="e">
        <f>IF(LEN(B82)=0,"",SUMIFS(Tbl_Transactions[Amount],Tbl_Transactions[Type],"Expense",Tbl_Transactions[Date],"&lt;="&amp;Monthly_Summary_Table!$B82,Tbl_Transactions[Date],"&gt;"&amp;EOMONTH(Monthly_Summary_Table!$B82,-1)))</f>
        <v>#NUM!</v>
      </c>
      <c r="G82" s="13" t="str">
        <f>IFERROR(Table3[[#This Row],[Income]]-Table3[[#This Row],[Expense]],"")</f>
        <v/>
      </c>
      <c r="H82" s="13" t="e">
        <f xml:space="preserve"> IF(LEN(Table3[[#This Row],[Date]])=0,"",MonthlyBudget)</f>
        <v>#NUM!</v>
      </c>
      <c r="I82" s="14" t="e">
        <f>IF(LEN(Table3[[#This Row],[Date]])=0,"",SUM(G82:$G$123))</f>
        <v>#NUM!</v>
      </c>
      <c r="J82" s="14" t="e">
        <f>IF(LEN(Table3[[#This Row],[Date]])=0,"",Table3[[#This Row],[Cumulative Savings]]+Starting_Worth)</f>
        <v>#NUM!</v>
      </c>
    </row>
    <row r="83" spans="2:10" hidden="1" x14ac:dyDescent="0.25">
      <c r="B83" s="11" t="e">
        <f>IF(EOMONTH(MAX(Tbl_Transactions[Date]),ROW($B$4)-ROW($B83))&lt;MIN(Tbl_Transactions[Date]),"",EOMONTH(MAX(Tbl_Transactions[Date]),ROW($B$4)-ROW($B83)))</f>
        <v>#NUM!</v>
      </c>
      <c r="C83" s="12" t="str">
        <f>IFERROR(YEAR(Table3[[#This Row],[Date]]),"")</f>
        <v/>
      </c>
      <c r="D83" s="12" t="str">
        <f>IFERROR(TEXT(Table3[[#This Row],[Date]],"mmm"),"")</f>
        <v/>
      </c>
      <c r="E83" s="13" t="e">
        <f>IF(LEN(B83)=0,"",SUMIFS(Tbl_Transactions[Amount],Tbl_Transactions[Type],"Income",Tbl_Transactions[Date],"&lt;="&amp;Monthly_Summary_Table!$B83,Tbl_Transactions[Date],"&gt;"&amp;EOMONTH(Monthly_Summary_Table!$B83,-1)))</f>
        <v>#NUM!</v>
      </c>
      <c r="F83" s="13" t="e">
        <f>IF(LEN(B83)=0,"",SUMIFS(Tbl_Transactions[Amount],Tbl_Transactions[Type],"Expense",Tbl_Transactions[Date],"&lt;="&amp;Monthly_Summary_Table!$B83,Tbl_Transactions[Date],"&gt;"&amp;EOMONTH(Monthly_Summary_Table!$B83,-1)))</f>
        <v>#NUM!</v>
      </c>
      <c r="G83" s="13" t="str">
        <f>IFERROR(Table3[[#This Row],[Income]]-Table3[[#This Row],[Expense]],"")</f>
        <v/>
      </c>
      <c r="H83" s="13" t="e">
        <f xml:space="preserve"> IF(LEN(Table3[[#This Row],[Date]])=0,"",MonthlyBudget)</f>
        <v>#NUM!</v>
      </c>
      <c r="I83" s="14" t="e">
        <f>IF(LEN(Table3[[#This Row],[Date]])=0,"",SUM(G83:$G$123))</f>
        <v>#NUM!</v>
      </c>
      <c r="J83" s="14" t="e">
        <f>IF(LEN(Table3[[#This Row],[Date]])=0,"",Table3[[#This Row],[Cumulative Savings]]+Starting_Worth)</f>
        <v>#NUM!</v>
      </c>
    </row>
    <row r="84" spans="2:10" hidden="1" x14ac:dyDescent="0.25">
      <c r="B84" s="11" t="e">
        <f>IF(EOMONTH(MAX(Tbl_Transactions[Date]),ROW($B$4)-ROW($B84))&lt;MIN(Tbl_Transactions[Date]),"",EOMONTH(MAX(Tbl_Transactions[Date]),ROW($B$4)-ROW($B84)))</f>
        <v>#NUM!</v>
      </c>
      <c r="C84" s="12" t="str">
        <f>IFERROR(YEAR(Table3[[#This Row],[Date]]),"")</f>
        <v/>
      </c>
      <c r="D84" s="12" t="str">
        <f>IFERROR(TEXT(Table3[[#This Row],[Date]],"mmm"),"")</f>
        <v/>
      </c>
      <c r="E84" s="13" t="e">
        <f>IF(LEN(B84)=0,"",SUMIFS(Tbl_Transactions[Amount],Tbl_Transactions[Type],"Income",Tbl_Transactions[Date],"&lt;="&amp;Monthly_Summary_Table!$B84,Tbl_Transactions[Date],"&gt;"&amp;EOMONTH(Monthly_Summary_Table!$B84,-1)))</f>
        <v>#NUM!</v>
      </c>
      <c r="F84" s="13" t="e">
        <f>IF(LEN(B84)=0,"",SUMIFS(Tbl_Transactions[Amount],Tbl_Transactions[Type],"Expense",Tbl_Transactions[Date],"&lt;="&amp;Monthly_Summary_Table!$B84,Tbl_Transactions[Date],"&gt;"&amp;EOMONTH(Monthly_Summary_Table!$B84,-1)))</f>
        <v>#NUM!</v>
      </c>
      <c r="G84" s="13" t="str">
        <f>IFERROR(Table3[[#This Row],[Income]]-Table3[[#This Row],[Expense]],"")</f>
        <v/>
      </c>
      <c r="H84" s="13" t="e">
        <f xml:space="preserve"> IF(LEN(Table3[[#This Row],[Date]])=0,"",MonthlyBudget)</f>
        <v>#NUM!</v>
      </c>
      <c r="I84" s="14" t="e">
        <f>IF(LEN(Table3[[#This Row],[Date]])=0,"",SUM(G84:$G$123))</f>
        <v>#NUM!</v>
      </c>
      <c r="J84" s="14" t="e">
        <f>IF(LEN(Table3[[#This Row],[Date]])=0,"",Table3[[#This Row],[Cumulative Savings]]+Starting_Worth)</f>
        <v>#NUM!</v>
      </c>
    </row>
    <row r="85" spans="2:10" hidden="1" x14ac:dyDescent="0.25">
      <c r="B85" s="11" t="e">
        <f>IF(EOMONTH(MAX(Tbl_Transactions[Date]),ROW($B$4)-ROW($B85))&lt;MIN(Tbl_Transactions[Date]),"",EOMONTH(MAX(Tbl_Transactions[Date]),ROW($B$4)-ROW($B85)))</f>
        <v>#NUM!</v>
      </c>
      <c r="C85" s="12" t="str">
        <f>IFERROR(YEAR(Table3[[#This Row],[Date]]),"")</f>
        <v/>
      </c>
      <c r="D85" s="12" t="str">
        <f>IFERROR(TEXT(Table3[[#This Row],[Date]],"mmm"),"")</f>
        <v/>
      </c>
      <c r="E85" s="13" t="e">
        <f>IF(LEN(B85)=0,"",SUMIFS(Tbl_Transactions[Amount],Tbl_Transactions[Type],"Income",Tbl_Transactions[Date],"&lt;="&amp;Monthly_Summary_Table!$B85,Tbl_Transactions[Date],"&gt;"&amp;EOMONTH(Monthly_Summary_Table!$B85,-1)))</f>
        <v>#NUM!</v>
      </c>
      <c r="F85" s="13" t="e">
        <f>IF(LEN(B85)=0,"",SUMIFS(Tbl_Transactions[Amount],Tbl_Transactions[Type],"Expense",Tbl_Transactions[Date],"&lt;="&amp;Monthly_Summary_Table!$B85,Tbl_Transactions[Date],"&gt;"&amp;EOMONTH(Monthly_Summary_Table!$B85,-1)))</f>
        <v>#NUM!</v>
      </c>
      <c r="G85" s="13" t="str">
        <f>IFERROR(Table3[[#This Row],[Income]]-Table3[[#This Row],[Expense]],"")</f>
        <v/>
      </c>
      <c r="H85" s="13" t="e">
        <f xml:space="preserve"> IF(LEN(Table3[[#This Row],[Date]])=0,"",MonthlyBudget)</f>
        <v>#NUM!</v>
      </c>
      <c r="I85" s="14" t="e">
        <f>IF(LEN(Table3[[#This Row],[Date]])=0,"",SUM(G85:$G$123))</f>
        <v>#NUM!</v>
      </c>
      <c r="J85" s="14" t="e">
        <f>IF(LEN(Table3[[#This Row],[Date]])=0,"",Table3[[#This Row],[Cumulative Savings]]+Starting_Worth)</f>
        <v>#NUM!</v>
      </c>
    </row>
    <row r="86" spans="2:10" hidden="1" x14ac:dyDescent="0.25">
      <c r="B86" s="11" t="e">
        <f>IF(EOMONTH(MAX(Tbl_Transactions[Date]),ROW($B$4)-ROW($B86))&lt;MIN(Tbl_Transactions[Date]),"",EOMONTH(MAX(Tbl_Transactions[Date]),ROW($B$4)-ROW($B86)))</f>
        <v>#NUM!</v>
      </c>
      <c r="C86" s="12" t="str">
        <f>IFERROR(YEAR(Table3[[#This Row],[Date]]),"")</f>
        <v/>
      </c>
      <c r="D86" s="12" t="str">
        <f>IFERROR(TEXT(Table3[[#This Row],[Date]],"mmm"),"")</f>
        <v/>
      </c>
      <c r="E86" s="13" t="e">
        <f>IF(LEN(B86)=0,"",SUMIFS(Tbl_Transactions[Amount],Tbl_Transactions[Type],"Income",Tbl_Transactions[Date],"&lt;="&amp;Monthly_Summary_Table!$B86,Tbl_Transactions[Date],"&gt;"&amp;EOMONTH(Monthly_Summary_Table!$B86,-1)))</f>
        <v>#NUM!</v>
      </c>
      <c r="F86" s="13" t="e">
        <f>IF(LEN(B86)=0,"",SUMIFS(Tbl_Transactions[Amount],Tbl_Transactions[Type],"Expense",Tbl_Transactions[Date],"&lt;="&amp;Monthly_Summary_Table!$B86,Tbl_Transactions[Date],"&gt;"&amp;EOMONTH(Monthly_Summary_Table!$B86,-1)))</f>
        <v>#NUM!</v>
      </c>
      <c r="G86" s="13" t="str">
        <f>IFERROR(Table3[[#This Row],[Income]]-Table3[[#This Row],[Expense]],"")</f>
        <v/>
      </c>
      <c r="H86" s="13" t="e">
        <f xml:space="preserve"> IF(LEN(Table3[[#This Row],[Date]])=0,"",MonthlyBudget)</f>
        <v>#NUM!</v>
      </c>
      <c r="I86" s="14" t="e">
        <f>IF(LEN(Table3[[#This Row],[Date]])=0,"",SUM(G86:$G$123))</f>
        <v>#NUM!</v>
      </c>
      <c r="J86" s="14" t="e">
        <f>IF(LEN(Table3[[#This Row],[Date]])=0,"",Table3[[#This Row],[Cumulative Savings]]+Starting_Worth)</f>
        <v>#NUM!</v>
      </c>
    </row>
    <row r="87" spans="2:10" hidden="1" x14ac:dyDescent="0.25">
      <c r="B87" s="11" t="e">
        <f>IF(EOMONTH(MAX(Tbl_Transactions[Date]),ROW($B$4)-ROW($B87))&lt;MIN(Tbl_Transactions[Date]),"",EOMONTH(MAX(Tbl_Transactions[Date]),ROW($B$4)-ROW($B87)))</f>
        <v>#NUM!</v>
      </c>
      <c r="C87" s="12" t="str">
        <f>IFERROR(YEAR(Table3[[#This Row],[Date]]),"")</f>
        <v/>
      </c>
      <c r="D87" s="12" t="str">
        <f>IFERROR(TEXT(Table3[[#This Row],[Date]],"mmm"),"")</f>
        <v/>
      </c>
      <c r="E87" s="13" t="e">
        <f>IF(LEN(B87)=0,"",SUMIFS(Tbl_Transactions[Amount],Tbl_Transactions[Type],"Income",Tbl_Transactions[Date],"&lt;="&amp;Monthly_Summary_Table!$B87,Tbl_Transactions[Date],"&gt;"&amp;EOMONTH(Monthly_Summary_Table!$B87,-1)))</f>
        <v>#NUM!</v>
      </c>
      <c r="F87" s="13" t="e">
        <f>IF(LEN(B87)=0,"",SUMIFS(Tbl_Transactions[Amount],Tbl_Transactions[Type],"Expense",Tbl_Transactions[Date],"&lt;="&amp;Monthly_Summary_Table!$B87,Tbl_Transactions[Date],"&gt;"&amp;EOMONTH(Monthly_Summary_Table!$B87,-1)))</f>
        <v>#NUM!</v>
      </c>
      <c r="G87" s="13" t="str">
        <f>IFERROR(Table3[[#This Row],[Income]]-Table3[[#This Row],[Expense]],"")</f>
        <v/>
      </c>
      <c r="H87" s="13" t="e">
        <f xml:space="preserve"> IF(LEN(Table3[[#This Row],[Date]])=0,"",MonthlyBudget)</f>
        <v>#NUM!</v>
      </c>
      <c r="I87" s="14" t="e">
        <f>IF(LEN(Table3[[#This Row],[Date]])=0,"",SUM(G87:$G$123))</f>
        <v>#NUM!</v>
      </c>
      <c r="J87" s="14" t="e">
        <f>IF(LEN(Table3[[#This Row],[Date]])=0,"",Table3[[#This Row],[Cumulative Savings]]+Starting_Worth)</f>
        <v>#NUM!</v>
      </c>
    </row>
    <row r="88" spans="2:10" hidden="1" x14ac:dyDescent="0.25">
      <c r="B88" s="11" t="e">
        <f>IF(EOMONTH(MAX(Tbl_Transactions[Date]),ROW($B$4)-ROW($B88))&lt;MIN(Tbl_Transactions[Date]),"",EOMONTH(MAX(Tbl_Transactions[Date]),ROW($B$4)-ROW($B88)))</f>
        <v>#NUM!</v>
      </c>
      <c r="C88" s="12" t="str">
        <f>IFERROR(YEAR(Table3[[#This Row],[Date]]),"")</f>
        <v/>
      </c>
      <c r="D88" s="12" t="str">
        <f>IFERROR(TEXT(Table3[[#This Row],[Date]],"mmm"),"")</f>
        <v/>
      </c>
      <c r="E88" s="13" t="e">
        <f>IF(LEN(B88)=0,"",SUMIFS(Tbl_Transactions[Amount],Tbl_Transactions[Type],"Income",Tbl_Transactions[Date],"&lt;="&amp;Monthly_Summary_Table!$B88,Tbl_Transactions[Date],"&gt;"&amp;EOMONTH(Monthly_Summary_Table!$B88,-1)))</f>
        <v>#NUM!</v>
      </c>
      <c r="F88" s="13" t="e">
        <f>IF(LEN(B88)=0,"",SUMIFS(Tbl_Transactions[Amount],Tbl_Transactions[Type],"Expense",Tbl_Transactions[Date],"&lt;="&amp;Monthly_Summary_Table!$B88,Tbl_Transactions[Date],"&gt;"&amp;EOMONTH(Monthly_Summary_Table!$B88,-1)))</f>
        <v>#NUM!</v>
      </c>
      <c r="G88" s="13" t="str">
        <f>IFERROR(Table3[[#This Row],[Income]]-Table3[[#This Row],[Expense]],"")</f>
        <v/>
      </c>
      <c r="H88" s="13" t="e">
        <f xml:space="preserve"> IF(LEN(Table3[[#This Row],[Date]])=0,"",MonthlyBudget)</f>
        <v>#NUM!</v>
      </c>
      <c r="I88" s="14" t="e">
        <f>IF(LEN(Table3[[#This Row],[Date]])=0,"",SUM(G88:$G$123))</f>
        <v>#NUM!</v>
      </c>
      <c r="J88" s="14" t="e">
        <f>IF(LEN(Table3[[#This Row],[Date]])=0,"",Table3[[#This Row],[Cumulative Savings]]+Starting_Worth)</f>
        <v>#NUM!</v>
      </c>
    </row>
    <row r="89" spans="2:10" hidden="1" x14ac:dyDescent="0.25">
      <c r="B89" s="11" t="e">
        <f>IF(EOMONTH(MAX(Tbl_Transactions[Date]),ROW($B$4)-ROW($B89))&lt;MIN(Tbl_Transactions[Date]),"",EOMONTH(MAX(Tbl_Transactions[Date]),ROW($B$4)-ROW($B89)))</f>
        <v>#NUM!</v>
      </c>
      <c r="C89" s="12" t="str">
        <f>IFERROR(YEAR(Table3[[#This Row],[Date]]),"")</f>
        <v/>
      </c>
      <c r="D89" s="12" t="str">
        <f>IFERROR(TEXT(Table3[[#This Row],[Date]],"mmm"),"")</f>
        <v/>
      </c>
      <c r="E89" s="13" t="e">
        <f>IF(LEN(B89)=0,"",SUMIFS(Tbl_Transactions[Amount],Tbl_Transactions[Type],"Income",Tbl_Transactions[Date],"&lt;="&amp;Monthly_Summary_Table!$B89,Tbl_Transactions[Date],"&gt;"&amp;EOMONTH(Monthly_Summary_Table!$B89,-1)))</f>
        <v>#NUM!</v>
      </c>
      <c r="F89" s="13" t="e">
        <f>IF(LEN(B89)=0,"",SUMIFS(Tbl_Transactions[Amount],Tbl_Transactions[Type],"Expense",Tbl_Transactions[Date],"&lt;="&amp;Monthly_Summary_Table!$B89,Tbl_Transactions[Date],"&gt;"&amp;EOMONTH(Monthly_Summary_Table!$B89,-1)))</f>
        <v>#NUM!</v>
      </c>
      <c r="G89" s="13" t="str">
        <f>IFERROR(Table3[[#This Row],[Income]]-Table3[[#This Row],[Expense]],"")</f>
        <v/>
      </c>
      <c r="H89" s="13" t="e">
        <f xml:space="preserve"> IF(LEN(Table3[[#This Row],[Date]])=0,"",MonthlyBudget)</f>
        <v>#NUM!</v>
      </c>
      <c r="I89" s="14" t="e">
        <f>IF(LEN(Table3[[#This Row],[Date]])=0,"",SUM(G89:$G$123))</f>
        <v>#NUM!</v>
      </c>
      <c r="J89" s="14" t="e">
        <f>IF(LEN(Table3[[#This Row],[Date]])=0,"",Table3[[#This Row],[Cumulative Savings]]+Starting_Worth)</f>
        <v>#NUM!</v>
      </c>
    </row>
    <row r="90" spans="2:10" hidden="1" x14ac:dyDescent="0.25">
      <c r="B90" s="11" t="e">
        <f>IF(EOMONTH(MAX(Tbl_Transactions[Date]),ROW($B$4)-ROW($B90))&lt;MIN(Tbl_Transactions[Date]),"",EOMONTH(MAX(Tbl_Transactions[Date]),ROW($B$4)-ROW($B90)))</f>
        <v>#NUM!</v>
      </c>
      <c r="C90" s="12" t="str">
        <f>IFERROR(YEAR(Table3[[#This Row],[Date]]),"")</f>
        <v/>
      </c>
      <c r="D90" s="12" t="str">
        <f>IFERROR(TEXT(Table3[[#This Row],[Date]],"mmm"),"")</f>
        <v/>
      </c>
      <c r="E90" s="13" t="e">
        <f>IF(LEN(B90)=0,"",SUMIFS(Tbl_Transactions[Amount],Tbl_Transactions[Type],"Income",Tbl_Transactions[Date],"&lt;="&amp;Monthly_Summary_Table!$B90,Tbl_Transactions[Date],"&gt;"&amp;EOMONTH(Monthly_Summary_Table!$B90,-1)))</f>
        <v>#NUM!</v>
      </c>
      <c r="F90" s="13" t="e">
        <f>IF(LEN(B90)=0,"",SUMIFS(Tbl_Transactions[Amount],Tbl_Transactions[Type],"Expense",Tbl_Transactions[Date],"&lt;="&amp;Monthly_Summary_Table!$B90,Tbl_Transactions[Date],"&gt;"&amp;EOMONTH(Monthly_Summary_Table!$B90,-1)))</f>
        <v>#NUM!</v>
      </c>
      <c r="G90" s="13" t="str">
        <f>IFERROR(Table3[[#This Row],[Income]]-Table3[[#This Row],[Expense]],"")</f>
        <v/>
      </c>
      <c r="H90" s="13" t="e">
        <f xml:space="preserve"> IF(LEN(Table3[[#This Row],[Date]])=0,"",MonthlyBudget)</f>
        <v>#NUM!</v>
      </c>
      <c r="I90" s="14" t="e">
        <f>IF(LEN(Table3[[#This Row],[Date]])=0,"",SUM(G90:$G$123))</f>
        <v>#NUM!</v>
      </c>
      <c r="J90" s="14" t="e">
        <f>IF(LEN(Table3[[#This Row],[Date]])=0,"",Table3[[#This Row],[Cumulative Savings]]+Starting_Worth)</f>
        <v>#NUM!</v>
      </c>
    </row>
    <row r="91" spans="2:10" hidden="1" x14ac:dyDescent="0.25">
      <c r="B91" s="11" t="e">
        <f>IF(EOMONTH(MAX(Tbl_Transactions[Date]),ROW($B$4)-ROW($B91))&lt;MIN(Tbl_Transactions[Date]),"",EOMONTH(MAX(Tbl_Transactions[Date]),ROW($B$4)-ROW($B91)))</f>
        <v>#NUM!</v>
      </c>
      <c r="C91" s="12" t="str">
        <f>IFERROR(YEAR(Table3[[#This Row],[Date]]),"")</f>
        <v/>
      </c>
      <c r="D91" s="12" t="str">
        <f>IFERROR(TEXT(Table3[[#This Row],[Date]],"mmm"),"")</f>
        <v/>
      </c>
      <c r="E91" s="13" t="e">
        <f>IF(LEN(B91)=0,"",SUMIFS(Tbl_Transactions[Amount],Tbl_Transactions[Type],"Income",Tbl_Transactions[Date],"&lt;="&amp;Monthly_Summary_Table!$B91,Tbl_Transactions[Date],"&gt;"&amp;EOMONTH(Monthly_Summary_Table!$B91,-1)))</f>
        <v>#NUM!</v>
      </c>
      <c r="F91" s="13" t="e">
        <f>IF(LEN(B91)=0,"",SUMIFS(Tbl_Transactions[Amount],Tbl_Transactions[Type],"Expense",Tbl_Transactions[Date],"&lt;="&amp;Monthly_Summary_Table!$B91,Tbl_Transactions[Date],"&gt;"&amp;EOMONTH(Monthly_Summary_Table!$B91,-1)))</f>
        <v>#NUM!</v>
      </c>
      <c r="G91" s="13" t="str">
        <f>IFERROR(Table3[[#This Row],[Income]]-Table3[[#This Row],[Expense]],"")</f>
        <v/>
      </c>
      <c r="H91" s="13" t="e">
        <f xml:space="preserve"> IF(LEN(Table3[[#This Row],[Date]])=0,"",MonthlyBudget)</f>
        <v>#NUM!</v>
      </c>
      <c r="I91" s="14" t="e">
        <f>IF(LEN(Table3[[#This Row],[Date]])=0,"",SUM(G91:$G$123))</f>
        <v>#NUM!</v>
      </c>
      <c r="J91" s="14" t="e">
        <f>IF(LEN(Table3[[#This Row],[Date]])=0,"",Table3[[#This Row],[Cumulative Savings]]+Starting_Worth)</f>
        <v>#NUM!</v>
      </c>
    </row>
    <row r="92" spans="2:10" hidden="1" x14ac:dyDescent="0.25">
      <c r="B92" s="11" t="e">
        <f>IF(EOMONTH(MAX(Tbl_Transactions[Date]),ROW($B$4)-ROW($B92))&lt;MIN(Tbl_Transactions[Date]),"",EOMONTH(MAX(Tbl_Transactions[Date]),ROW($B$4)-ROW($B92)))</f>
        <v>#NUM!</v>
      </c>
      <c r="C92" s="12" t="str">
        <f>IFERROR(YEAR(Table3[[#This Row],[Date]]),"")</f>
        <v/>
      </c>
      <c r="D92" s="12" t="str">
        <f>IFERROR(TEXT(Table3[[#This Row],[Date]],"mmm"),"")</f>
        <v/>
      </c>
      <c r="E92" s="13" t="e">
        <f>IF(LEN(B92)=0,"",SUMIFS(Tbl_Transactions[Amount],Tbl_Transactions[Type],"Income",Tbl_Transactions[Date],"&lt;="&amp;Monthly_Summary_Table!$B92,Tbl_Transactions[Date],"&gt;"&amp;EOMONTH(Monthly_Summary_Table!$B92,-1)))</f>
        <v>#NUM!</v>
      </c>
      <c r="F92" s="13" t="e">
        <f>IF(LEN(B92)=0,"",SUMIFS(Tbl_Transactions[Amount],Tbl_Transactions[Type],"Expense",Tbl_Transactions[Date],"&lt;="&amp;Monthly_Summary_Table!$B92,Tbl_Transactions[Date],"&gt;"&amp;EOMONTH(Monthly_Summary_Table!$B92,-1)))</f>
        <v>#NUM!</v>
      </c>
      <c r="G92" s="13" t="str">
        <f>IFERROR(Table3[[#This Row],[Income]]-Table3[[#This Row],[Expense]],"")</f>
        <v/>
      </c>
      <c r="H92" s="13" t="e">
        <f xml:space="preserve"> IF(LEN(Table3[[#This Row],[Date]])=0,"",MonthlyBudget)</f>
        <v>#NUM!</v>
      </c>
      <c r="I92" s="14" t="e">
        <f>IF(LEN(Table3[[#This Row],[Date]])=0,"",SUM(G92:$G$123))</f>
        <v>#NUM!</v>
      </c>
      <c r="J92" s="14" t="e">
        <f>IF(LEN(Table3[[#This Row],[Date]])=0,"",Table3[[#This Row],[Cumulative Savings]]+Starting_Worth)</f>
        <v>#NUM!</v>
      </c>
    </row>
    <row r="93" spans="2:10" hidden="1" x14ac:dyDescent="0.25">
      <c r="B93" s="11" t="e">
        <f>IF(EOMONTH(MAX(Tbl_Transactions[Date]),ROW($B$4)-ROW($B93))&lt;MIN(Tbl_Transactions[Date]),"",EOMONTH(MAX(Tbl_Transactions[Date]),ROW($B$4)-ROW($B93)))</f>
        <v>#NUM!</v>
      </c>
      <c r="C93" s="12" t="str">
        <f>IFERROR(YEAR(Table3[[#This Row],[Date]]),"")</f>
        <v/>
      </c>
      <c r="D93" s="12" t="str">
        <f>IFERROR(TEXT(Table3[[#This Row],[Date]],"mmm"),"")</f>
        <v/>
      </c>
      <c r="E93" s="13" t="e">
        <f>IF(LEN(B93)=0,"",SUMIFS(Tbl_Transactions[Amount],Tbl_Transactions[Type],"Income",Tbl_Transactions[Date],"&lt;="&amp;Monthly_Summary_Table!$B93,Tbl_Transactions[Date],"&gt;"&amp;EOMONTH(Monthly_Summary_Table!$B93,-1)))</f>
        <v>#NUM!</v>
      </c>
      <c r="F93" s="13" t="e">
        <f>IF(LEN(B93)=0,"",SUMIFS(Tbl_Transactions[Amount],Tbl_Transactions[Type],"Expense",Tbl_Transactions[Date],"&lt;="&amp;Monthly_Summary_Table!$B93,Tbl_Transactions[Date],"&gt;"&amp;EOMONTH(Monthly_Summary_Table!$B93,-1)))</f>
        <v>#NUM!</v>
      </c>
      <c r="G93" s="13" t="str">
        <f>IFERROR(Table3[[#This Row],[Income]]-Table3[[#This Row],[Expense]],"")</f>
        <v/>
      </c>
      <c r="H93" s="13" t="e">
        <f xml:space="preserve"> IF(LEN(Table3[[#This Row],[Date]])=0,"",MonthlyBudget)</f>
        <v>#NUM!</v>
      </c>
      <c r="I93" s="14" t="e">
        <f>IF(LEN(Table3[[#This Row],[Date]])=0,"",SUM(G93:$G$123))</f>
        <v>#NUM!</v>
      </c>
      <c r="J93" s="14" t="e">
        <f>IF(LEN(Table3[[#This Row],[Date]])=0,"",Table3[[#This Row],[Cumulative Savings]]+Starting_Worth)</f>
        <v>#NUM!</v>
      </c>
    </row>
    <row r="94" spans="2:10" hidden="1" x14ac:dyDescent="0.25">
      <c r="B94" s="11" t="e">
        <f>IF(EOMONTH(MAX(Tbl_Transactions[Date]),ROW($B$4)-ROW($B94))&lt;MIN(Tbl_Transactions[Date]),"",EOMONTH(MAX(Tbl_Transactions[Date]),ROW($B$4)-ROW($B94)))</f>
        <v>#NUM!</v>
      </c>
      <c r="C94" s="12" t="str">
        <f>IFERROR(YEAR(Table3[[#This Row],[Date]]),"")</f>
        <v/>
      </c>
      <c r="D94" s="12" t="str">
        <f>IFERROR(TEXT(Table3[[#This Row],[Date]],"mmm"),"")</f>
        <v/>
      </c>
      <c r="E94" s="13" t="e">
        <f>IF(LEN(B94)=0,"",SUMIFS(Tbl_Transactions[Amount],Tbl_Transactions[Type],"Income",Tbl_Transactions[Date],"&lt;="&amp;Monthly_Summary_Table!$B94,Tbl_Transactions[Date],"&gt;"&amp;EOMONTH(Monthly_Summary_Table!$B94,-1)))</f>
        <v>#NUM!</v>
      </c>
      <c r="F94" s="13" t="e">
        <f>IF(LEN(B94)=0,"",SUMIFS(Tbl_Transactions[Amount],Tbl_Transactions[Type],"Expense",Tbl_Transactions[Date],"&lt;="&amp;Monthly_Summary_Table!$B94,Tbl_Transactions[Date],"&gt;"&amp;EOMONTH(Monthly_Summary_Table!$B94,-1)))</f>
        <v>#NUM!</v>
      </c>
      <c r="G94" s="13" t="str">
        <f>IFERROR(Table3[[#This Row],[Income]]-Table3[[#This Row],[Expense]],"")</f>
        <v/>
      </c>
      <c r="H94" s="13" t="e">
        <f xml:space="preserve"> IF(LEN(Table3[[#This Row],[Date]])=0,"",MonthlyBudget)</f>
        <v>#NUM!</v>
      </c>
      <c r="I94" s="14" t="e">
        <f>IF(LEN(Table3[[#This Row],[Date]])=0,"",SUM(G94:$G$123))</f>
        <v>#NUM!</v>
      </c>
      <c r="J94" s="14" t="e">
        <f>IF(LEN(Table3[[#This Row],[Date]])=0,"",Table3[[#This Row],[Cumulative Savings]]+Starting_Worth)</f>
        <v>#NUM!</v>
      </c>
    </row>
    <row r="95" spans="2:10" hidden="1" x14ac:dyDescent="0.25">
      <c r="B95" s="11" t="e">
        <f>IF(EOMONTH(MAX(Tbl_Transactions[Date]),ROW($B$4)-ROW($B95))&lt;MIN(Tbl_Transactions[Date]),"",EOMONTH(MAX(Tbl_Transactions[Date]),ROW($B$4)-ROW($B95)))</f>
        <v>#NUM!</v>
      </c>
      <c r="C95" s="12" t="str">
        <f>IFERROR(YEAR(Table3[[#This Row],[Date]]),"")</f>
        <v/>
      </c>
      <c r="D95" s="12" t="str">
        <f>IFERROR(TEXT(Table3[[#This Row],[Date]],"mmm"),"")</f>
        <v/>
      </c>
      <c r="E95" s="13" t="e">
        <f>IF(LEN(B95)=0,"",SUMIFS(Tbl_Transactions[Amount],Tbl_Transactions[Type],"Income",Tbl_Transactions[Date],"&lt;="&amp;Monthly_Summary_Table!$B95,Tbl_Transactions[Date],"&gt;"&amp;EOMONTH(Monthly_Summary_Table!$B95,-1)))</f>
        <v>#NUM!</v>
      </c>
      <c r="F95" s="13" t="e">
        <f>IF(LEN(B95)=0,"",SUMIFS(Tbl_Transactions[Amount],Tbl_Transactions[Type],"Expense",Tbl_Transactions[Date],"&lt;="&amp;Monthly_Summary_Table!$B95,Tbl_Transactions[Date],"&gt;"&amp;EOMONTH(Monthly_Summary_Table!$B95,-1)))</f>
        <v>#NUM!</v>
      </c>
      <c r="G95" s="13" t="str">
        <f>IFERROR(Table3[[#This Row],[Income]]-Table3[[#This Row],[Expense]],"")</f>
        <v/>
      </c>
      <c r="H95" s="13" t="e">
        <f xml:space="preserve"> IF(LEN(Table3[[#This Row],[Date]])=0,"",MonthlyBudget)</f>
        <v>#NUM!</v>
      </c>
      <c r="I95" s="14" t="e">
        <f>IF(LEN(Table3[[#This Row],[Date]])=0,"",SUM(G95:$G$123))</f>
        <v>#NUM!</v>
      </c>
      <c r="J95" s="14" t="e">
        <f>IF(LEN(Table3[[#This Row],[Date]])=0,"",Table3[[#This Row],[Cumulative Savings]]+Starting_Worth)</f>
        <v>#NUM!</v>
      </c>
    </row>
    <row r="96" spans="2:10" hidden="1" x14ac:dyDescent="0.25">
      <c r="B96" s="11" t="e">
        <f>IF(EOMONTH(MAX(Tbl_Transactions[Date]),ROW($B$4)-ROW($B96))&lt;MIN(Tbl_Transactions[Date]),"",EOMONTH(MAX(Tbl_Transactions[Date]),ROW($B$4)-ROW($B96)))</f>
        <v>#NUM!</v>
      </c>
      <c r="C96" s="12" t="str">
        <f>IFERROR(YEAR(Table3[[#This Row],[Date]]),"")</f>
        <v/>
      </c>
      <c r="D96" s="12" t="str">
        <f>IFERROR(TEXT(Table3[[#This Row],[Date]],"mmm"),"")</f>
        <v/>
      </c>
      <c r="E96" s="13" t="e">
        <f>IF(LEN(B96)=0,"",SUMIFS(Tbl_Transactions[Amount],Tbl_Transactions[Type],"Income",Tbl_Transactions[Date],"&lt;="&amp;Monthly_Summary_Table!$B96,Tbl_Transactions[Date],"&gt;"&amp;EOMONTH(Monthly_Summary_Table!$B96,-1)))</f>
        <v>#NUM!</v>
      </c>
      <c r="F96" s="13" t="e">
        <f>IF(LEN(B96)=0,"",SUMIFS(Tbl_Transactions[Amount],Tbl_Transactions[Type],"Expense",Tbl_Transactions[Date],"&lt;="&amp;Monthly_Summary_Table!$B96,Tbl_Transactions[Date],"&gt;"&amp;EOMONTH(Monthly_Summary_Table!$B96,-1)))</f>
        <v>#NUM!</v>
      </c>
      <c r="G96" s="13" t="str">
        <f>IFERROR(Table3[[#This Row],[Income]]-Table3[[#This Row],[Expense]],"")</f>
        <v/>
      </c>
      <c r="H96" s="13" t="e">
        <f xml:space="preserve"> IF(LEN(Table3[[#This Row],[Date]])=0,"",MonthlyBudget)</f>
        <v>#NUM!</v>
      </c>
      <c r="I96" s="14" t="e">
        <f>IF(LEN(Table3[[#This Row],[Date]])=0,"",SUM(G96:$G$123))</f>
        <v>#NUM!</v>
      </c>
      <c r="J96" s="14" t="e">
        <f>IF(LEN(Table3[[#This Row],[Date]])=0,"",Table3[[#This Row],[Cumulative Savings]]+Starting_Worth)</f>
        <v>#NUM!</v>
      </c>
    </row>
    <row r="97" spans="2:10" hidden="1" x14ac:dyDescent="0.25">
      <c r="B97" s="11" t="e">
        <f>IF(EOMONTH(MAX(Tbl_Transactions[Date]),ROW($B$4)-ROW($B97))&lt;MIN(Tbl_Transactions[Date]),"",EOMONTH(MAX(Tbl_Transactions[Date]),ROW($B$4)-ROW($B97)))</f>
        <v>#NUM!</v>
      </c>
      <c r="C97" s="12" t="str">
        <f>IFERROR(YEAR(Table3[[#This Row],[Date]]),"")</f>
        <v/>
      </c>
      <c r="D97" s="12" t="str">
        <f>IFERROR(TEXT(Table3[[#This Row],[Date]],"mmm"),"")</f>
        <v/>
      </c>
      <c r="E97" s="13" t="e">
        <f>IF(LEN(B97)=0,"",SUMIFS(Tbl_Transactions[Amount],Tbl_Transactions[Type],"Income",Tbl_Transactions[Date],"&lt;="&amp;Monthly_Summary_Table!$B97,Tbl_Transactions[Date],"&gt;"&amp;EOMONTH(Monthly_Summary_Table!$B97,-1)))</f>
        <v>#NUM!</v>
      </c>
      <c r="F97" s="13" t="e">
        <f>IF(LEN(B97)=0,"",SUMIFS(Tbl_Transactions[Amount],Tbl_Transactions[Type],"Expense",Tbl_Transactions[Date],"&lt;="&amp;Monthly_Summary_Table!$B97,Tbl_Transactions[Date],"&gt;"&amp;EOMONTH(Monthly_Summary_Table!$B97,-1)))</f>
        <v>#NUM!</v>
      </c>
      <c r="G97" s="13" t="str">
        <f>IFERROR(Table3[[#This Row],[Income]]-Table3[[#This Row],[Expense]],"")</f>
        <v/>
      </c>
      <c r="H97" s="13" t="e">
        <f xml:space="preserve"> IF(LEN(Table3[[#This Row],[Date]])=0,"",MonthlyBudget)</f>
        <v>#NUM!</v>
      </c>
      <c r="I97" s="14" t="e">
        <f>IF(LEN(Table3[[#This Row],[Date]])=0,"",SUM(G97:$G$123))</f>
        <v>#NUM!</v>
      </c>
      <c r="J97" s="14" t="e">
        <f>IF(LEN(Table3[[#This Row],[Date]])=0,"",Table3[[#This Row],[Cumulative Savings]]+Starting_Worth)</f>
        <v>#NUM!</v>
      </c>
    </row>
    <row r="98" spans="2:10" hidden="1" x14ac:dyDescent="0.25">
      <c r="B98" s="11" t="e">
        <f>IF(EOMONTH(MAX(Tbl_Transactions[Date]),ROW($B$4)-ROW($B98))&lt;MIN(Tbl_Transactions[Date]),"",EOMONTH(MAX(Tbl_Transactions[Date]),ROW($B$4)-ROW($B98)))</f>
        <v>#NUM!</v>
      </c>
      <c r="C98" s="12" t="str">
        <f>IFERROR(YEAR(Table3[[#This Row],[Date]]),"")</f>
        <v/>
      </c>
      <c r="D98" s="12" t="str">
        <f>IFERROR(TEXT(Table3[[#This Row],[Date]],"mmm"),"")</f>
        <v/>
      </c>
      <c r="E98" s="13" t="e">
        <f>IF(LEN(B98)=0,"",SUMIFS(Tbl_Transactions[Amount],Tbl_Transactions[Type],"Income",Tbl_Transactions[Date],"&lt;="&amp;Monthly_Summary_Table!$B98,Tbl_Transactions[Date],"&gt;"&amp;EOMONTH(Monthly_Summary_Table!$B98,-1)))</f>
        <v>#NUM!</v>
      </c>
      <c r="F98" s="13" t="e">
        <f>IF(LEN(B98)=0,"",SUMIFS(Tbl_Transactions[Amount],Tbl_Transactions[Type],"Expense",Tbl_Transactions[Date],"&lt;="&amp;Monthly_Summary_Table!$B98,Tbl_Transactions[Date],"&gt;"&amp;EOMONTH(Monthly_Summary_Table!$B98,-1)))</f>
        <v>#NUM!</v>
      </c>
      <c r="G98" s="13" t="str">
        <f>IFERROR(Table3[[#This Row],[Income]]-Table3[[#This Row],[Expense]],"")</f>
        <v/>
      </c>
      <c r="H98" s="13" t="e">
        <f xml:space="preserve"> IF(LEN(Table3[[#This Row],[Date]])=0,"",MonthlyBudget)</f>
        <v>#NUM!</v>
      </c>
      <c r="I98" s="14" t="e">
        <f>IF(LEN(Table3[[#This Row],[Date]])=0,"",SUM(G98:$G$123))</f>
        <v>#NUM!</v>
      </c>
      <c r="J98" s="14" t="e">
        <f>IF(LEN(Table3[[#This Row],[Date]])=0,"",Table3[[#This Row],[Cumulative Savings]]+Starting_Worth)</f>
        <v>#NUM!</v>
      </c>
    </row>
    <row r="99" spans="2:10" hidden="1" x14ac:dyDescent="0.25">
      <c r="B99" s="11" t="e">
        <f>IF(EOMONTH(MAX(Tbl_Transactions[Date]),ROW($B$4)-ROW($B99))&lt;MIN(Tbl_Transactions[Date]),"",EOMONTH(MAX(Tbl_Transactions[Date]),ROW($B$4)-ROW($B99)))</f>
        <v>#NUM!</v>
      </c>
      <c r="C99" s="12" t="str">
        <f>IFERROR(YEAR(Table3[[#This Row],[Date]]),"")</f>
        <v/>
      </c>
      <c r="D99" s="12" t="str">
        <f>IFERROR(TEXT(Table3[[#This Row],[Date]],"mmm"),"")</f>
        <v/>
      </c>
      <c r="E99" s="13" t="e">
        <f>IF(LEN(B99)=0,"",SUMIFS(Tbl_Transactions[Amount],Tbl_Transactions[Type],"Income",Tbl_Transactions[Date],"&lt;="&amp;Monthly_Summary_Table!$B99,Tbl_Transactions[Date],"&gt;"&amp;EOMONTH(Monthly_Summary_Table!$B99,-1)))</f>
        <v>#NUM!</v>
      </c>
      <c r="F99" s="13" t="e">
        <f>IF(LEN(B99)=0,"",SUMIFS(Tbl_Transactions[Amount],Tbl_Transactions[Type],"Expense",Tbl_Transactions[Date],"&lt;="&amp;Monthly_Summary_Table!$B99,Tbl_Transactions[Date],"&gt;"&amp;EOMONTH(Monthly_Summary_Table!$B99,-1)))</f>
        <v>#NUM!</v>
      </c>
      <c r="G99" s="13" t="str">
        <f>IFERROR(Table3[[#This Row],[Income]]-Table3[[#This Row],[Expense]],"")</f>
        <v/>
      </c>
      <c r="H99" s="13" t="e">
        <f xml:space="preserve"> IF(LEN(Table3[[#This Row],[Date]])=0,"",MonthlyBudget)</f>
        <v>#NUM!</v>
      </c>
      <c r="I99" s="14" t="e">
        <f>IF(LEN(Table3[[#This Row],[Date]])=0,"",SUM(G99:$G$123))</f>
        <v>#NUM!</v>
      </c>
      <c r="J99" s="14" t="e">
        <f>IF(LEN(Table3[[#This Row],[Date]])=0,"",Table3[[#This Row],[Cumulative Savings]]+Starting_Worth)</f>
        <v>#NUM!</v>
      </c>
    </row>
    <row r="100" spans="2:10" hidden="1" x14ac:dyDescent="0.25">
      <c r="B100" s="11" t="e">
        <f>IF(EOMONTH(MAX(Tbl_Transactions[Date]),ROW($B$4)-ROW($B100))&lt;MIN(Tbl_Transactions[Date]),"",EOMONTH(MAX(Tbl_Transactions[Date]),ROW($B$4)-ROW($B100)))</f>
        <v>#NUM!</v>
      </c>
      <c r="C100" s="12" t="str">
        <f>IFERROR(YEAR(Table3[[#This Row],[Date]]),"")</f>
        <v/>
      </c>
      <c r="D100" s="12" t="str">
        <f>IFERROR(TEXT(Table3[[#This Row],[Date]],"mmm"),"")</f>
        <v/>
      </c>
      <c r="E100" s="13" t="e">
        <f>IF(LEN(B100)=0,"",SUMIFS(Tbl_Transactions[Amount],Tbl_Transactions[Type],"Income",Tbl_Transactions[Date],"&lt;="&amp;Monthly_Summary_Table!$B100,Tbl_Transactions[Date],"&gt;"&amp;EOMONTH(Monthly_Summary_Table!$B100,-1)))</f>
        <v>#NUM!</v>
      </c>
      <c r="F100" s="13" t="e">
        <f>IF(LEN(B100)=0,"",SUMIFS(Tbl_Transactions[Amount],Tbl_Transactions[Type],"Expense",Tbl_Transactions[Date],"&lt;="&amp;Monthly_Summary_Table!$B100,Tbl_Transactions[Date],"&gt;"&amp;EOMONTH(Monthly_Summary_Table!$B100,-1)))</f>
        <v>#NUM!</v>
      </c>
      <c r="G100" s="13" t="str">
        <f>IFERROR(Table3[[#This Row],[Income]]-Table3[[#This Row],[Expense]],"")</f>
        <v/>
      </c>
      <c r="H100" s="13" t="e">
        <f xml:space="preserve"> IF(LEN(Table3[[#This Row],[Date]])=0,"",MonthlyBudget)</f>
        <v>#NUM!</v>
      </c>
      <c r="I100" s="14" t="e">
        <f>IF(LEN(Table3[[#This Row],[Date]])=0,"",SUM(G100:$G$123))</f>
        <v>#NUM!</v>
      </c>
      <c r="J100" s="14" t="e">
        <f>IF(LEN(Table3[[#This Row],[Date]])=0,"",Table3[[#This Row],[Cumulative Savings]]+Starting_Worth)</f>
        <v>#NUM!</v>
      </c>
    </row>
    <row r="101" spans="2:10" hidden="1" x14ac:dyDescent="0.25">
      <c r="B101" s="11" t="e">
        <f>IF(EOMONTH(MAX(Tbl_Transactions[Date]),ROW($B$4)-ROW($B101))&lt;MIN(Tbl_Transactions[Date]),"",EOMONTH(MAX(Tbl_Transactions[Date]),ROW($B$4)-ROW($B101)))</f>
        <v>#NUM!</v>
      </c>
      <c r="C101" s="12" t="str">
        <f>IFERROR(YEAR(Table3[[#This Row],[Date]]),"")</f>
        <v/>
      </c>
      <c r="D101" s="12" t="str">
        <f>IFERROR(TEXT(Table3[[#This Row],[Date]],"mmm"),"")</f>
        <v/>
      </c>
      <c r="E101" s="13" t="e">
        <f>IF(LEN(B101)=0,"",SUMIFS(Tbl_Transactions[Amount],Tbl_Transactions[Type],"Income",Tbl_Transactions[Date],"&lt;="&amp;Monthly_Summary_Table!$B101,Tbl_Transactions[Date],"&gt;"&amp;EOMONTH(Monthly_Summary_Table!$B101,-1)))</f>
        <v>#NUM!</v>
      </c>
      <c r="F101" s="13" t="e">
        <f>IF(LEN(B101)=0,"",SUMIFS(Tbl_Transactions[Amount],Tbl_Transactions[Type],"Expense",Tbl_Transactions[Date],"&lt;="&amp;Monthly_Summary_Table!$B101,Tbl_Transactions[Date],"&gt;"&amp;EOMONTH(Monthly_Summary_Table!$B101,-1)))</f>
        <v>#NUM!</v>
      </c>
      <c r="G101" s="13" t="str">
        <f>IFERROR(Table3[[#This Row],[Income]]-Table3[[#This Row],[Expense]],"")</f>
        <v/>
      </c>
      <c r="H101" s="13" t="e">
        <f xml:space="preserve"> IF(LEN(Table3[[#This Row],[Date]])=0,"",MonthlyBudget)</f>
        <v>#NUM!</v>
      </c>
      <c r="I101" s="14" t="e">
        <f>IF(LEN(Table3[[#This Row],[Date]])=0,"",SUM(G101:$G$123))</f>
        <v>#NUM!</v>
      </c>
      <c r="J101" s="14" t="e">
        <f>IF(LEN(Table3[[#This Row],[Date]])=0,"",Table3[[#This Row],[Cumulative Savings]]+Starting_Worth)</f>
        <v>#NUM!</v>
      </c>
    </row>
    <row r="102" spans="2:10" hidden="1" x14ac:dyDescent="0.25">
      <c r="B102" s="11" t="e">
        <f>IF(EOMONTH(MAX(Tbl_Transactions[Date]),ROW($B$4)-ROW($B102))&lt;MIN(Tbl_Transactions[Date]),"",EOMONTH(MAX(Tbl_Transactions[Date]),ROW($B$4)-ROW($B102)))</f>
        <v>#NUM!</v>
      </c>
      <c r="C102" s="12" t="str">
        <f>IFERROR(YEAR(Table3[[#This Row],[Date]]),"")</f>
        <v/>
      </c>
      <c r="D102" s="12" t="str">
        <f>IFERROR(TEXT(Table3[[#This Row],[Date]],"mmm"),"")</f>
        <v/>
      </c>
      <c r="E102" s="13" t="e">
        <f>IF(LEN(B102)=0,"",SUMIFS(Tbl_Transactions[Amount],Tbl_Transactions[Type],"Income",Tbl_Transactions[Date],"&lt;="&amp;Monthly_Summary_Table!$B102,Tbl_Transactions[Date],"&gt;"&amp;EOMONTH(Monthly_Summary_Table!$B102,-1)))</f>
        <v>#NUM!</v>
      </c>
      <c r="F102" s="13" t="e">
        <f>IF(LEN(B102)=0,"",SUMIFS(Tbl_Transactions[Amount],Tbl_Transactions[Type],"Expense",Tbl_Transactions[Date],"&lt;="&amp;Monthly_Summary_Table!$B102,Tbl_Transactions[Date],"&gt;"&amp;EOMONTH(Monthly_Summary_Table!$B102,-1)))</f>
        <v>#NUM!</v>
      </c>
      <c r="G102" s="13" t="str">
        <f>IFERROR(Table3[[#This Row],[Income]]-Table3[[#This Row],[Expense]],"")</f>
        <v/>
      </c>
      <c r="H102" s="13" t="e">
        <f xml:space="preserve"> IF(LEN(Table3[[#This Row],[Date]])=0,"",MonthlyBudget)</f>
        <v>#NUM!</v>
      </c>
      <c r="I102" s="14" t="e">
        <f>IF(LEN(Table3[[#This Row],[Date]])=0,"",SUM(G102:$G$123))</f>
        <v>#NUM!</v>
      </c>
      <c r="J102" s="14" t="e">
        <f>IF(LEN(Table3[[#This Row],[Date]])=0,"",Table3[[#This Row],[Cumulative Savings]]+Starting_Worth)</f>
        <v>#NUM!</v>
      </c>
    </row>
    <row r="103" spans="2:10" hidden="1" x14ac:dyDescent="0.25">
      <c r="B103" s="11" t="e">
        <f>IF(EOMONTH(MAX(Tbl_Transactions[Date]),ROW($B$4)-ROW($B103))&lt;MIN(Tbl_Transactions[Date]),"",EOMONTH(MAX(Tbl_Transactions[Date]),ROW($B$4)-ROW($B103)))</f>
        <v>#NUM!</v>
      </c>
      <c r="C103" s="12" t="str">
        <f>IFERROR(YEAR(Table3[[#This Row],[Date]]),"")</f>
        <v/>
      </c>
      <c r="D103" s="12" t="str">
        <f>IFERROR(TEXT(Table3[[#This Row],[Date]],"mmm"),"")</f>
        <v/>
      </c>
      <c r="E103" s="13" t="e">
        <f>IF(LEN(B103)=0,"",SUMIFS(Tbl_Transactions[Amount],Tbl_Transactions[Type],"Income",Tbl_Transactions[Date],"&lt;="&amp;Monthly_Summary_Table!$B103,Tbl_Transactions[Date],"&gt;"&amp;EOMONTH(Monthly_Summary_Table!$B103,-1)))</f>
        <v>#NUM!</v>
      </c>
      <c r="F103" s="13" t="e">
        <f>IF(LEN(B103)=0,"",SUMIFS(Tbl_Transactions[Amount],Tbl_Transactions[Type],"Expense",Tbl_Transactions[Date],"&lt;="&amp;Monthly_Summary_Table!$B103,Tbl_Transactions[Date],"&gt;"&amp;EOMONTH(Monthly_Summary_Table!$B103,-1)))</f>
        <v>#NUM!</v>
      </c>
      <c r="G103" s="13" t="str">
        <f>IFERROR(Table3[[#This Row],[Income]]-Table3[[#This Row],[Expense]],"")</f>
        <v/>
      </c>
      <c r="H103" s="13" t="e">
        <f xml:space="preserve"> IF(LEN(Table3[[#This Row],[Date]])=0,"",MonthlyBudget)</f>
        <v>#NUM!</v>
      </c>
      <c r="I103" s="14" t="e">
        <f>IF(LEN(Table3[[#This Row],[Date]])=0,"",SUM(G103:$G$123))</f>
        <v>#NUM!</v>
      </c>
      <c r="J103" s="14" t="e">
        <f>IF(LEN(Table3[[#This Row],[Date]])=0,"",Table3[[#This Row],[Cumulative Savings]]+Starting_Worth)</f>
        <v>#NUM!</v>
      </c>
    </row>
    <row r="104" spans="2:10" hidden="1" x14ac:dyDescent="0.25">
      <c r="B104" s="11" t="e">
        <f>IF(EOMONTH(MAX(Tbl_Transactions[Date]),ROW($B$4)-ROW($B104))&lt;MIN(Tbl_Transactions[Date]),"",EOMONTH(MAX(Tbl_Transactions[Date]),ROW($B$4)-ROW($B104)))</f>
        <v>#NUM!</v>
      </c>
      <c r="C104" s="12" t="str">
        <f>IFERROR(YEAR(Table3[[#This Row],[Date]]),"")</f>
        <v/>
      </c>
      <c r="D104" s="12" t="str">
        <f>IFERROR(TEXT(Table3[[#This Row],[Date]],"mmm"),"")</f>
        <v/>
      </c>
      <c r="E104" s="13" t="e">
        <f>IF(LEN(B104)=0,"",SUMIFS(Tbl_Transactions[Amount],Tbl_Transactions[Type],"Income",Tbl_Transactions[Date],"&lt;="&amp;Monthly_Summary_Table!$B104,Tbl_Transactions[Date],"&gt;"&amp;EOMONTH(Monthly_Summary_Table!$B104,-1)))</f>
        <v>#NUM!</v>
      </c>
      <c r="F104" s="13" t="e">
        <f>IF(LEN(B104)=0,"",SUMIFS(Tbl_Transactions[Amount],Tbl_Transactions[Type],"Expense",Tbl_Transactions[Date],"&lt;="&amp;Monthly_Summary_Table!$B104,Tbl_Transactions[Date],"&gt;"&amp;EOMONTH(Monthly_Summary_Table!$B104,-1)))</f>
        <v>#NUM!</v>
      </c>
      <c r="G104" s="13" t="str">
        <f>IFERROR(Table3[[#This Row],[Income]]-Table3[[#This Row],[Expense]],"")</f>
        <v/>
      </c>
      <c r="H104" s="13" t="e">
        <f xml:space="preserve"> IF(LEN(Table3[[#This Row],[Date]])=0,"",MonthlyBudget)</f>
        <v>#NUM!</v>
      </c>
      <c r="I104" s="14" t="e">
        <f>IF(LEN(Table3[[#This Row],[Date]])=0,"",SUM(G104:$G$123))</f>
        <v>#NUM!</v>
      </c>
      <c r="J104" s="14" t="e">
        <f>IF(LEN(Table3[[#This Row],[Date]])=0,"",Table3[[#This Row],[Cumulative Savings]]+Starting_Worth)</f>
        <v>#NUM!</v>
      </c>
    </row>
    <row r="105" spans="2:10" hidden="1" x14ac:dyDescent="0.25">
      <c r="B105" s="11" t="e">
        <f>IF(EOMONTH(MAX(Tbl_Transactions[Date]),ROW($B$4)-ROW($B105))&lt;MIN(Tbl_Transactions[Date]),"",EOMONTH(MAX(Tbl_Transactions[Date]),ROW($B$4)-ROW($B105)))</f>
        <v>#NUM!</v>
      </c>
      <c r="C105" s="12" t="str">
        <f>IFERROR(YEAR(Table3[[#This Row],[Date]]),"")</f>
        <v/>
      </c>
      <c r="D105" s="12" t="str">
        <f>IFERROR(TEXT(Table3[[#This Row],[Date]],"mmm"),"")</f>
        <v/>
      </c>
      <c r="E105" s="13" t="e">
        <f>IF(LEN(B105)=0,"",SUMIFS(Tbl_Transactions[Amount],Tbl_Transactions[Type],"Income",Tbl_Transactions[Date],"&lt;="&amp;Monthly_Summary_Table!$B105,Tbl_Transactions[Date],"&gt;"&amp;EOMONTH(Monthly_Summary_Table!$B105,-1)))</f>
        <v>#NUM!</v>
      </c>
      <c r="F105" s="13" t="e">
        <f>IF(LEN(B105)=0,"",SUMIFS(Tbl_Transactions[Amount],Tbl_Transactions[Type],"Expense",Tbl_Transactions[Date],"&lt;="&amp;Monthly_Summary_Table!$B105,Tbl_Transactions[Date],"&gt;"&amp;EOMONTH(Monthly_Summary_Table!$B105,-1)))</f>
        <v>#NUM!</v>
      </c>
      <c r="G105" s="13" t="str">
        <f>IFERROR(Table3[[#This Row],[Income]]-Table3[[#This Row],[Expense]],"")</f>
        <v/>
      </c>
      <c r="H105" s="13" t="e">
        <f xml:space="preserve"> IF(LEN(Table3[[#This Row],[Date]])=0,"",MonthlyBudget)</f>
        <v>#NUM!</v>
      </c>
      <c r="I105" s="14" t="e">
        <f>IF(LEN(Table3[[#This Row],[Date]])=0,"",SUM(G105:$G$123))</f>
        <v>#NUM!</v>
      </c>
      <c r="J105" s="14" t="e">
        <f>IF(LEN(Table3[[#This Row],[Date]])=0,"",Table3[[#This Row],[Cumulative Savings]]+Starting_Worth)</f>
        <v>#NUM!</v>
      </c>
    </row>
    <row r="106" spans="2:10" hidden="1" x14ac:dyDescent="0.25">
      <c r="B106" s="11" t="e">
        <f>IF(EOMONTH(MAX(Tbl_Transactions[Date]),ROW($B$4)-ROW($B106))&lt;MIN(Tbl_Transactions[Date]),"",EOMONTH(MAX(Tbl_Transactions[Date]),ROW($B$4)-ROW($B106)))</f>
        <v>#NUM!</v>
      </c>
      <c r="C106" s="12" t="str">
        <f>IFERROR(YEAR(Table3[[#This Row],[Date]]),"")</f>
        <v/>
      </c>
      <c r="D106" s="12" t="str">
        <f>IFERROR(TEXT(Table3[[#This Row],[Date]],"mmm"),"")</f>
        <v/>
      </c>
      <c r="E106" s="13" t="e">
        <f>IF(LEN(B106)=0,"",SUMIFS(Tbl_Transactions[Amount],Tbl_Transactions[Type],"Income",Tbl_Transactions[Date],"&lt;="&amp;Monthly_Summary_Table!$B106,Tbl_Transactions[Date],"&gt;"&amp;EOMONTH(Monthly_Summary_Table!$B106,-1)))</f>
        <v>#NUM!</v>
      </c>
      <c r="F106" s="13" t="e">
        <f>IF(LEN(B106)=0,"",SUMIFS(Tbl_Transactions[Amount],Tbl_Transactions[Type],"Expense",Tbl_Transactions[Date],"&lt;="&amp;Monthly_Summary_Table!$B106,Tbl_Transactions[Date],"&gt;"&amp;EOMONTH(Monthly_Summary_Table!$B106,-1)))</f>
        <v>#NUM!</v>
      </c>
      <c r="G106" s="13" t="str">
        <f>IFERROR(Table3[[#This Row],[Income]]-Table3[[#This Row],[Expense]],"")</f>
        <v/>
      </c>
      <c r="H106" s="13" t="e">
        <f xml:space="preserve"> IF(LEN(Table3[[#This Row],[Date]])=0,"",MonthlyBudget)</f>
        <v>#NUM!</v>
      </c>
      <c r="I106" s="14" t="e">
        <f>IF(LEN(Table3[[#This Row],[Date]])=0,"",SUM(G106:$G$123))</f>
        <v>#NUM!</v>
      </c>
      <c r="J106" s="14" t="e">
        <f>IF(LEN(Table3[[#This Row],[Date]])=0,"",Table3[[#This Row],[Cumulative Savings]]+Starting_Worth)</f>
        <v>#NUM!</v>
      </c>
    </row>
    <row r="107" spans="2:10" hidden="1" x14ac:dyDescent="0.25">
      <c r="B107" s="11" t="e">
        <f>IF(EOMONTH(MAX(Tbl_Transactions[Date]),ROW($B$4)-ROW($B107))&lt;MIN(Tbl_Transactions[Date]),"",EOMONTH(MAX(Tbl_Transactions[Date]),ROW($B$4)-ROW($B107)))</f>
        <v>#NUM!</v>
      </c>
      <c r="C107" s="12" t="str">
        <f>IFERROR(YEAR(Table3[[#This Row],[Date]]),"")</f>
        <v/>
      </c>
      <c r="D107" s="12" t="str">
        <f>IFERROR(TEXT(Table3[[#This Row],[Date]],"mmm"),"")</f>
        <v/>
      </c>
      <c r="E107" s="13" t="e">
        <f>IF(LEN(B107)=0,"",SUMIFS(Tbl_Transactions[Amount],Tbl_Transactions[Type],"Income",Tbl_Transactions[Date],"&lt;="&amp;Monthly_Summary_Table!$B107,Tbl_Transactions[Date],"&gt;"&amp;EOMONTH(Monthly_Summary_Table!$B107,-1)))</f>
        <v>#NUM!</v>
      </c>
      <c r="F107" s="13" t="e">
        <f>IF(LEN(B107)=0,"",SUMIFS(Tbl_Transactions[Amount],Tbl_Transactions[Type],"Expense",Tbl_Transactions[Date],"&lt;="&amp;Monthly_Summary_Table!$B107,Tbl_Transactions[Date],"&gt;"&amp;EOMONTH(Monthly_Summary_Table!$B107,-1)))</f>
        <v>#NUM!</v>
      </c>
      <c r="G107" s="13" t="str">
        <f>IFERROR(Table3[[#This Row],[Income]]-Table3[[#This Row],[Expense]],"")</f>
        <v/>
      </c>
      <c r="H107" s="13" t="e">
        <f xml:space="preserve"> IF(LEN(Table3[[#This Row],[Date]])=0,"",MonthlyBudget)</f>
        <v>#NUM!</v>
      </c>
      <c r="I107" s="14" t="e">
        <f>IF(LEN(Table3[[#This Row],[Date]])=0,"",SUM(G107:$G$123))</f>
        <v>#NUM!</v>
      </c>
      <c r="J107" s="14" t="e">
        <f>IF(LEN(Table3[[#This Row],[Date]])=0,"",Table3[[#This Row],[Cumulative Savings]]+Starting_Worth)</f>
        <v>#NUM!</v>
      </c>
    </row>
    <row r="108" spans="2:10" hidden="1" x14ac:dyDescent="0.25">
      <c r="B108" s="11" t="e">
        <f>IF(EOMONTH(MAX(Tbl_Transactions[Date]),ROW($B$4)-ROW($B108))&lt;MIN(Tbl_Transactions[Date]),"",EOMONTH(MAX(Tbl_Transactions[Date]),ROW($B$4)-ROW($B108)))</f>
        <v>#NUM!</v>
      </c>
      <c r="C108" s="12" t="str">
        <f>IFERROR(YEAR(Table3[[#This Row],[Date]]),"")</f>
        <v/>
      </c>
      <c r="D108" s="12" t="str">
        <f>IFERROR(TEXT(Table3[[#This Row],[Date]],"mmm"),"")</f>
        <v/>
      </c>
      <c r="E108" s="13" t="e">
        <f>IF(LEN(B108)=0,"",SUMIFS(Tbl_Transactions[Amount],Tbl_Transactions[Type],"Income",Tbl_Transactions[Date],"&lt;="&amp;Monthly_Summary_Table!$B108,Tbl_Transactions[Date],"&gt;"&amp;EOMONTH(Monthly_Summary_Table!$B108,-1)))</f>
        <v>#NUM!</v>
      </c>
      <c r="F108" s="13" t="e">
        <f>IF(LEN(B108)=0,"",SUMIFS(Tbl_Transactions[Amount],Tbl_Transactions[Type],"Expense",Tbl_Transactions[Date],"&lt;="&amp;Monthly_Summary_Table!$B108,Tbl_Transactions[Date],"&gt;"&amp;EOMONTH(Monthly_Summary_Table!$B108,-1)))</f>
        <v>#NUM!</v>
      </c>
      <c r="G108" s="13" t="str">
        <f>IFERROR(Table3[[#This Row],[Income]]-Table3[[#This Row],[Expense]],"")</f>
        <v/>
      </c>
      <c r="H108" s="13" t="e">
        <f xml:space="preserve"> IF(LEN(Table3[[#This Row],[Date]])=0,"",MonthlyBudget)</f>
        <v>#NUM!</v>
      </c>
      <c r="I108" s="14" t="e">
        <f>IF(LEN(Table3[[#This Row],[Date]])=0,"",SUM(G108:$G$123))</f>
        <v>#NUM!</v>
      </c>
      <c r="J108" s="14" t="e">
        <f>IF(LEN(Table3[[#This Row],[Date]])=0,"",Table3[[#This Row],[Cumulative Savings]]+Starting_Worth)</f>
        <v>#NUM!</v>
      </c>
    </row>
    <row r="109" spans="2:10" hidden="1" x14ac:dyDescent="0.25">
      <c r="B109" s="11" t="e">
        <f>IF(EOMONTH(MAX(Tbl_Transactions[Date]),ROW($B$4)-ROW($B109))&lt;MIN(Tbl_Transactions[Date]),"",EOMONTH(MAX(Tbl_Transactions[Date]),ROW($B$4)-ROW($B109)))</f>
        <v>#NUM!</v>
      </c>
      <c r="C109" s="12" t="str">
        <f>IFERROR(YEAR(Table3[[#This Row],[Date]]),"")</f>
        <v/>
      </c>
      <c r="D109" s="12" t="str">
        <f>IFERROR(TEXT(Table3[[#This Row],[Date]],"mmm"),"")</f>
        <v/>
      </c>
      <c r="E109" s="13" t="e">
        <f>IF(LEN(B109)=0,"",SUMIFS(Tbl_Transactions[Amount],Tbl_Transactions[Type],"Income",Tbl_Transactions[Date],"&lt;="&amp;Monthly_Summary_Table!$B109,Tbl_Transactions[Date],"&gt;"&amp;EOMONTH(Monthly_Summary_Table!$B109,-1)))</f>
        <v>#NUM!</v>
      </c>
      <c r="F109" s="13" t="e">
        <f>IF(LEN(B109)=0,"",SUMIFS(Tbl_Transactions[Amount],Tbl_Transactions[Type],"Expense",Tbl_Transactions[Date],"&lt;="&amp;Monthly_Summary_Table!$B109,Tbl_Transactions[Date],"&gt;"&amp;EOMONTH(Monthly_Summary_Table!$B109,-1)))</f>
        <v>#NUM!</v>
      </c>
      <c r="G109" s="13" t="str">
        <f>IFERROR(Table3[[#This Row],[Income]]-Table3[[#This Row],[Expense]],"")</f>
        <v/>
      </c>
      <c r="H109" s="13" t="e">
        <f xml:space="preserve"> IF(LEN(Table3[[#This Row],[Date]])=0,"",MonthlyBudget)</f>
        <v>#NUM!</v>
      </c>
      <c r="I109" s="14" t="e">
        <f>IF(LEN(Table3[[#This Row],[Date]])=0,"",SUM(G109:$G$123))</f>
        <v>#NUM!</v>
      </c>
      <c r="J109" s="14" t="e">
        <f>IF(LEN(Table3[[#This Row],[Date]])=0,"",Table3[[#This Row],[Cumulative Savings]]+Starting_Worth)</f>
        <v>#NUM!</v>
      </c>
    </row>
    <row r="110" spans="2:10" hidden="1" x14ac:dyDescent="0.25">
      <c r="B110" s="11" t="e">
        <f>IF(EOMONTH(MAX(Tbl_Transactions[Date]),ROW($B$4)-ROW($B110))&lt;MIN(Tbl_Transactions[Date]),"",EOMONTH(MAX(Tbl_Transactions[Date]),ROW($B$4)-ROW($B110)))</f>
        <v>#NUM!</v>
      </c>
      <c r="C110" s="12" t="str">
        <f>IFERROR(YEAR(Table3[[#This Row],[Date]]),"")</f>
        <v/>
      </c>
      <c r="D110" s="12" t="str">
        <f>IFERROR(TEXT(Table3[[#This Row],[Date]],"mmm"),"")</f>
        <v/>
      </c>
      <c r="E110" s="13" t="e">
        <f>IF(LEN(B110)=0,"",SUMIFS(Tbl_Transactions[Amount],Tbl_Transactions[Type],"Income",Tbl_Transactions[Date],"&lt;="&amp;Monthly_Summary_Table!$B110,Tbl_Transactions[Date],"&gt;"&amp;EOMONTH(Monthly_Summary_Table!$B110,-1)))</f>
        <v>#NUM!</v>
      </c>
      <c r="F110" s="13" t="e">
        <f>IF(LEN(B110)=0,"",SUMIFS(Tbl_Transactions[Amount],Tbl_Transactions[Type],"Expense",Tbl_Transactions[Date],"&lt;="&amp;Monthly_Summary_Table!$B110,Tbl_Transactions[Date],"&gt;"&amp;EOMONTH(Monthly_Summary_Table!$B110,-1)))</f>
        <v>#NUM!</v>
      </c>
      <c r="G110" s="13" t="str">
        <f>IFERROR(Table3[[#This Row],[Income]]-Table3[[#This Row],[Expense]],"")</f>
        <v/>
      </c>
      <c r="H110" s="13" t="e">
        <f xml:space="preserve"> IF(LEN(Table3[[#This Row],[Date]])=0,"",MonthlyBudget)</f>
        <v>#NUM!</v>
      </c>
      <c r="I110" s="14" t="e">
        <f>IF(LEN(Table3[[#This Row],[Date]])=0,"",SUM(G110:$G$123))</f>
        <v>#NUM!</v>
      </c>
      <c r="J110" s="14" t="e">
        <f>IF(LEN(Table3[[#This Row],[Date]])=0,"",Table3[[#This Row],[Cumulative Savings]]+Starting_Worth)</f>
        <v>#NUM!</v>
      </c>
    </row>
    <row r="111" spans="2:10" hidden="1" x14ac:dyDescent="0.25">
      <c r="B111" s="11" t="e">
        <f>IF(EOMONTH(MAX(Tbl_Transactions[Date]),ROW($B$4)-ROW($B111))&lt;MIN(Tbl_Transactions[Date]),"",EOMONTH(MAX(Tbl_Transactions[Date]),ROW($B$4)-ROW($B111)))</f>
        <v>#NUM!</v>
      </c>
      <c r="C111" s="12" t="str">
        <f>IFERROR(YEAR(Table3[[#This Row],[Date]]),"")</f>
        <v/>
      </c>
      <c r="D111" s="12" t="str">
        <f>IFERROR(TEXT(Table3[[#This Row],[Date]],"mmm"),"")</f>
        <v/>
      </c>
      <c r="E111" s="13" t="e">
        <f>IF(LEN(B111)=0,"",SUMIFS(Tbl_Transactions[Amount],Tbl_Transactions[Type],"Income",Tbl_Transactions[Date],"&lt;="&amp;Monthly_Summary_Table!$B111,Tbl_Transactions[Date],"&gt;"&amp;EOMONTH(Monthly_Summary_Table!$B111,-1)))</f>
        <v>#NUM!</v>
      </c>
      <c r="F111" s="13" t="e">
        <f>IF(LEN(B111)=0,"",SUMIFS(Tbl_Transactions[Amount],Tbl_Transactions[Type],"Expense",Tbl_Transactions[Date],"&lt;="&amp;Monthly_Summary_Table!$B111,Tbl_Transactions[Date],"&gt;"&amp;EOMONTH(Monthly_Summary_Table!$B111,-1)))</f>
        <v>#NUM!</v>
      </c>
      <c r="G111" s="13" t="str">
        <f>IFERROR(Table3[[#This Row],[Income]]-Table3[[#This Row],[Expense]],"")</f>
        <v/>
      </c>
      <c r="H111" s="13" t="e">
        <f xml:space="preserve"> IF(LEN(Table3[[#This Row],[Date]])=0,"",MonthlyBudget)</f>
        <v>#NUM!</v>
      </c>
      <c r="I111" s="14" t="e">
        <f>IF(LEN(Table3[[#This Row],[Date]])=0,"",SUM(G111:$G$123))</f>
        <v>#NUM!</v>
      </c>
      <c r="J111" s="14" t="e">
        <f>IF(LEN(Table3[[#This Row],[Date]])=0,"",Table3[[#This Row],[Cumulative Savings]]+Starting_Worth)</f>
        <v>#NUM!</v>
      </c>
    </row>
    <row r="112" spans="2:10" hidden="1" x14ac:dyDescent="0.25">
      <c r="B112" s="11" t="e">
        <f>IF(EOMONTH(MAX(Tbl_Transactions[Date]),ROW($B$4)-ROW($B112))&lt;MIN(Tbl_Transactions[Date]),"",EOMONTH(MAX(Tbl_Transactions[Date]),ROW($B$4)-ROW($B112)))</f>
        <v>#NUM!</v>
      </c>
      <c r="C112" s="12" t="str">
        <f>IFERROR(YEAR(Table3[[#This Row],[Date]]),"")</f>
        <v/>
      </c>
      <c r="D112" s="12" t="str">
        <f>IFERROR(TEXT(Table3[[#This Row],[Date]],"mmm"),"")</f>
        <v/>
      </c>
      <c r="E112" s="13" t="e">
        <f>IF(LEN(B112)=0,"",SUMIFS(Tbl_Transactions[Amount],Tbl_Transactions[Type],"Income",Tbl_Transactions[Date],"&lt;="&amp;Monthly_Summary_Table!$B112,Tbl_Transactions[Date],"&gt;"&amp;EOMONTH(Monthly_Summary_Table!$B112,-1)))</f>
        <v>#NUM!</v>
      </c>
      <c r="F112" s="13" t="e">
        <f>IF(LEN(B112)=0,"",SUMIFS(Tbl_Transactions[Amount],Tbl_Transactions[Type],"Expense",Tbl_Transactions[Date],"&lt;="&amp;Monthly_Summary_Table!$B112,Tbl_Transactions[Date],"&gt;"&amp;EOMONTH(Monthly_Summary_Table!$B112,-1)))</f>
        <v>#NUM!</v>
      </c>
      <c r="G112" s="13" t="str">
        <f>IFERROR(Table3[[#This Row],[Income]]-Table3[[#This Row],[Expense]],"")</f>
        <v/>
      </c>
      <c r="H112" s="13" t="e">
        <f xml:space="preserve"> IF(LEN(Table3[[#This Row],[Date]])=0,"",MonthlyBudget)</f>
        <v>#NUM!</v>
      </c>
      <c r="I112" s="14" t="e">
        <f>IF(LEN(Table3[[#This Row],[Date]])=0,"",SUM(G112:$G$123))</f>
        <v>#NUM!</v>
      </c>
      <c r="J112" s="14" t="e">
        <f>IF(LEN(Table3[[#This Row],[Date]])=0,"",Table3[[#This Row],[Cumulative Savings]]+Starting_Worth)</f>
        <v>#NUM!</v>
      </c>
    </row>
    <row r="113" spans="2:10" hidden="1" x14ac:dyDescent="0.25">
      <c r="B113" s="11" t="e">
        <f>IF(EOMONTH(MAX(Tbl_Transactions[Date]),ROW($B$4)-ROW($B113))&lt;MIN(Tbl_Transactions[Date]),"",EOMONTH(MAX(Tbl_Transactions[Date]),ROW($B$4)-ROW($B113)))</f>
        <v>#NUM!</v>
      </c>
      <c r="C113" s="12" t="str">
        <f>IFERROR(YEAR(Table3[[#This Row],[Date]]),"")</f>
        <v/>
      </c>
      <c r="D113" s="12" t="str">
        <f>IFERROR(TEXT(Table3[[#This Row],[Date]],"mmm"),"")</f>
        <v/>
      </c>
      <c r="E113" s="13" t="e">
        <f>IF(LEN(B113)=0,"",SUMIFS(Tbl_Transactions[Amount],Tbl_Transactions[Type],"Income",Tbl_Transactions[Date],"&lt;="&amp;Monthly_Summary_Table!$B113,Tbl_Transactions[Date],"&gt;"&amp;EOMONTH(Monthly_Summary_Table!$B113,-1)))</f>
        <v>#NUM!</v>
      </c>
      <c r="F113" s="13" t="e">
        <f>IF(LEN(B113)=0,"",SUMIFS(Tbl_Transactions[Amount],Tbl_Transactions[Type],"Expense",Tbl_Transactions[Date],"&lt;="&amp;Monthly_Summary_Table!$B113,Tbl_Transactions[Date],"&gt;"&amp;EOMONTH(Monthly_Summary_Table!$B113,-1)))</f>
        <v>#NUM!</v>
      </c>
      <c r="G113" s="13" t="str">
        <f>IFERROR(Table3[[#This Row],[Income]]-Table3[[#This Row],[Expense]],"")</f>
        <v/>
      </c>
      <c r="H113" s="13" t="e">
        <f xml:space="preserve"> IF(LEN(Table3[[#This Row],[Date]])=0,"",MonthlyBudget)</f>
        <v>#NUM!</v>
      </c>
      <c r="I113" s="14" t="e">
        <f>IF(LEN(Table3[[#This Row],[Date]])=0,"",SUM(G113:$G$123))</f>
        <v>#NUM!</v>
      </c>
      <c r="J113" s="14" t="e">
        <f>IF(LEN(Table3[[#This Row],[Date]])=0,"",Table3[[#This Row],[Cumulative Savings]]+Starting_Worth)</f>
        <v>#NUM!</v>
      </c>
    </row>
    <row r="114" spans="2:10" hidden="1" x14ac:dyDescent="0.25">
      <c r="B114" s="11" t="e">
        <f>IF(EOMONTH(MAX(Tbl_Transactions[Date]),ROW($B$4)-ROW($B114))&lt;MIN(Tbl_Transactions[Date]),"",EOMONTH(MAX(Tbl_Transactions[Date]),ROW($B$4)-ROW($B114)))</f>
        <v>#NUM!</v>
      </c>
      <c r="C114" s="12" t="str">
        <f>IFERROR(YEAR(Table3[[#This Row],[Date]]),"")</f>
        <v/>
      </c>
      <c r="D114" s="12" t="str">
        <f>IFERROR(TEXT(Table3[[#This Row],[Date]],"mmm"),"")</f>
        <v/>
      </c>
      <c r="E114" s="13" t="e">
        <f>IF(LEN(B114)=0,"",SUMIFS(Tbl_Transactions[Amount],Tbl_Transactions[Type],"Income",Tbl_Transactions[Date],"&lt;="&amp;Monthly_Summary_Table!$B114,Tbl_Transactions[Date],"&gt;"&amp;EOMONTH(Monthly_Summary_Table!$B114,-1)))</f>
        <v>#NUM!</v>
      </c>
      <c r="F114" s="13" t="e">
        <f>IF(LEN(B114)=0,"",SUMIFS(Tbl_Transactions[Amount],Tbl_Transactions[Type],"Expense",Tbl_Transactions[Date],"&lt;="&amp;Monthly_Summary_Table!$B114,Tbl_Transactions[Date],"&gt;"&amp;EOMONTH(Monthly_Summary_Table!$B114,-1)))</f>
        <v>#NUM!</v>
      </c>
      <c r="G114" s="13" t="str">
        <f>IFERROR(Table3[[#This Row],[Income]]-Table3[[#This Row],[Expense]],"")</f>
        <v/>
      </c>
      <c r="H114" s="13" t="e">
        <f xml:space="preserve"> IF(LEN(Table3[[#This Row],[Date]])=0,"",MonthlyBudget)</f>
        <v>#NUM!</v>
      </c>
      <c r="I114" s="14" t="e">
        <f>IF(LEN(Table3[[#This Row],[Date]])=0,"",SUM(G114:$G$123))</f>
        <v>#NUM!</v>
      </c>
      <c r="J114" s="14" t="e">
        <f>IF(LEN(Table3[[#This Row],[Date]])=0,"",Table3[[#This Row],[Cumulative Savings]]+Starting_Worth)</f>
        <v>#NUM!</v>
      </c>
    </row>
    <row r="115" spans="2:10" hidden="1" x14ac:dyDescent="0.25">
      <c r="B115" s="11" t="e">
        <f>IF(EOMONTH(MAX(Tbl_Transactions[Date]),ROW($B$4)-ROW($B115))&lt;MIN(Tbl_Transactions[Date]),"",EOMONTH(MAX(Tbl_Transactions[Date]),ROW($B$4)-ROW($B115)))</f>
        <v>#NUM!</v>
      </c>
      <c r="C115" s="12" t="str">
        <f>IFERROR(YEAR(Table3[[#This Row],[Date]]),"")</f>
        <v/>
      </c>
      <c r="D115" s="12" t="str">
        <f>IFERROR(TEXT(Table3[[#This Row],[Date]],"mmm"),"")</f>
        <v/>
      </c>
      <c r="E115" s="13" t="e">
        <f>IF(LEN(B115)=0,"",SUMIFS(Tbl_Transactions[Amount],Tbl_Transactions[Type],"Income",Tbl_Transactions[Date],"&lt;="&amp;Monthly_Summary_Table!$B115,Tbl_Transactions[Date],"&gt;"&amp;EOMONTH(Monthly_Summary_Table!$B115,-1)))</f>
        <v>#NUM!</v>
      </c>
      <c r="F115" s="13" t="e">
        <f>IF(LEN(B115)=0,"",SUMIFS(Tbl_Transactions[Amount],Tbl_Transactions[Type],"Expense",Tbl_Transactions[Date],"&lt;="&amp;Monthly_Summary_Table!$B115,Tbl_Transactions[Date],"&gt;"&amp;EOMONTH(Monthly_Summary_Table!$B115,-1)))</f>
        <v>#NUM!</v>
      </c>
      <c r="G115" s="13" t="str">
        <f>IFERROR(Table3[[#This Row],[Income]]-Table3[[#This Row],[Expense]],"")</f>
        <v/>
      </c>
      <c r="H115" s="13" t="e">
        <f xml:space="preserve"> IF(LEN(Table3[[#This Row],[Date]])=0,"",MonthlyBudget)</f>
        <v>#NUM!</v>
      </c>
      <c r="I115" s="14" t="e">
        <f>IF(LEN(Table3[[#This Row],[Date]])=0,"",SUM(G115:$G$123))</f>
        <v>#NUM!</v>
      </c>
      <c r="J115" s="14" t="e">
        <f>IF(LEN(Table3[[#This Row],[Date]])=0,"",Table3[[#This Row],[Cumulative Savings]]+Starting_Worth)</f>
        <v>#NUM!</v>
      </c>
    </row>
    <row r="116" spans="2:10" hidden="1" x14ac:dyDescent="0.25">
      <c r="B116" s="11" t="e">
        <f>IF(EOMONTH(MAX(Tbl_Transactions[Date]),ROW($B$4)-ROW($B116))&lt;MIN(Tbl_Transactions[Date]),"",EOMONTH(MAX(Tbl_Transactions[Date]),ROW($B$4)-ROW($B116)))</f>
        <v>#NUM!</v>
      </c>
      <c r="C116" s="12" t="str">
        <f>IFERROR(YEAR(Table3[[#This Row],[Date]]),"")</f>
        <v/>
      </c>
      <c r="D116" s="12" t="str">
        <f>IFERROR(TEXT(Table3[[#This Row],[Date]],"mmm"),"")</f>
        <v/>
      </c>
      <c r="E116" s="13" t="e">
        <f>IF(LEN(B116)=0,"",SUMIFS(Tbl_Transactions[Amount],Tbl_Transactions[Type],"Income",Tbl_Transactions[Date],"&lt;="&amp;Monthly_Summary_Table!$B116,Tbl_Transactions[Date],"&gt;"&amp;EOMONTH(Monthly_Summary_Table!$B116,-1)))</f>
        <v>#NUM!</v>
      </c>
      <c r="F116" s="13" t="e">
        <f>IF(LEN(B116)=0,"",SUMIFS(Tbl_Transactions[Amount],Tbl_Transactions[Type],"Expense",Tbl_Transactions[Date],"&lt;="&amp;Monthly_Summary_Table!$B116,Tbl_Transactions[Date],"&gt;"&amp;EOMONTH(Monthly_Summary_Table!$B116,-1)))</f>
        <v>#NUM!</v>
      </c>
      <c r="G116" s="13" t="str">
        <f>IFERROR(Table3[[#This Row],[Income]]-Table3[[#This Row],[Expense]],"")</f>
        <v/>
      </c>
      <c r="H116" s="13" t="e">
        <f xml:space="preserve"> IF(LEN(Table3[[#This Row],[Date]])=0,"",MonthlyBudget)</f>
        <v>#NUM!</v>
      </c>
      <c r="I116" s="14" t="e">
        <f>IF(LEN(Table3[[#This Row],[Date]])=0,"",SUM(G116:$G$123))</f>
        <v>#NUM!</v>
      </c>
      <c r="J116" s="14" t="e">
        <f>IF(LEN(Table3[[#This Row],[Date]])=0,"",Table3[[#This Row],[Cumulative Savings]]+Starting_Worth)</f>
        <v>#NUM!</v>
      </c>
    </row>
    <row r="117" spans="2:10" hidden="1" x14ac:dyDescent="0.25">
      <c r="B117" s="11" t="e">
        <f>IF(EOMONTH(MAX(Tbl_Transactions[Date]),ROW($B$4)-ROW($B117))&lt;MIN(Tbl_Transactions[Date]),"",EOMONTH(MAX(Tbl_Transactions[Date]),ROW($B$4)-ROW($B117)))</f>
        <v>#NUM!</v>
      </c>
      <c r="C117" s="12" t="str">
        <f>IFERROR(YEAR(Table3[[#This Row],[Date]]),"")</f>
        <v/>
      </c>
      <c r="D117" s="12" t="str">
        <f>IFERROR(TEXT(Table3[[#This Row],[Date]],"mmm"),"")</f>
        <v/>
      </c>
      <c r="E117" s="13" t="e">
        <f>IF(LEN(B117)=0,"",SUMIFS(Tbl_Transactions[Amount],Tbl_Transactions[Type],"Income",Tbl_Transactions[Date],"&lt;="&amp;Monthly_Summary_Table!$B117,Tbl_Transactions[Date],"&gt;"&amp;EOMONTH(Monthly_Summary_Table!$B117,-1)))</f>
        <v>#NUM!</v>
      </c>
      <c r="F117" s="13" t="e">
        <f>IF(LEN(B117)=0,"",SUMIFS(Tbl_Transactions[Amount],Tbl_Transactions[Type],"Expense",Tbl_Transactions[Date],"&lt;="&amp;Monthly_Summary_Table!$B117,Tbl_Transactions[Date],"&gt;"&amp;EOMONTH(Monthly_Summary_Table!$B117,-1)))</f>
        <v>#NUM!</v>
      </c>
      <c r="G117" s="13" t="str">
        <f>IFERROR(Table3[[#This Row],[Income]]-Table3[[#This Row],[Expense]],"")</f>
        <v/>
      </c>
      <c r="H117" s="13" t="e">
        <f xml:space="preserve"> IF(LEN(Table3[[#This Row],[Date]])=0,"",MonthlyBudget)</f>
        <v>#NUM!</v>
      </c>
      <c r="I117" s="14" t="e">
        <f>IF(LEN(Table3[[#This Row],[Date]])=0,"",SUM(G117:$G$123))</f>
        <v>#NUM!</v>
      </c>
      <c r="J117" s="14" t="e">
        <f>IF(LEN(Table3[[#This Row],[Date]])=0,"",Table3[[#This Row],[Cumulative Savings]]+Starting_Worth)</f>
        <v>#NUM!</v>
      </c>
    </row>
    <row r="118" spans="2:10" hidden="1" x14ac:dyDescent="0.25">
      <c r="B118" s="11" t="e">
        <f>IF(EOMONTH(MAX(Tbl_Transactions[Date]),ROW($B$4)-ROW($B118))&lt;MIN(Tbl_Transactions[Date]),"",EOMONTH(MAX(Tbl_Transactions[Date]),ROW($B$4)-ROW($B118)))</f>
        <v>#NUM!</v>
      </c>
      <c r="C118" s="12" t="str">
        <f>IFERROR(YEAR(Table3[[#This Row],[Date]]),"")</f>
        <v/>
      </c>
      <c r="D118" s="12" t="str">
        <f>IFERROR(TEXT(Table3[[#This Row],[Date]],"mmm"),"")</f>
        <v/>
      </c>
      <c r="E118" s="13" t="e">
        <f>IF(LEN(B118)=0,"",SUMIFS(Tbl_Transactions[Amount],Tbl_Transactions[Type],"Income",Tbl_Transactions[Date],"&lt;="&amp;Monthly_Summary_Table!$B118,Tbl_Transactions[Date],"&gt;"&amp;EOMONTH(Monthly_Summary_Table!$B118,-1)))</f>
        <v>#NUM!</v>
      </c>
      <c r="F118" s="13" t="e">
        <f>IF(LEN(B118)=0,"",SUMIFS(Tbl_Transactions[Amount],Tbl_Transactions[Type],"Expense",Tbl_Transactions[Date],"&lt;="&amp;Monthly_Summary_Table!$B118,Tbl_Transactions[Date],"&gt;"&amp;EOMONTH(Monthly_Summary_Table!$B118,-1)))</f>
        <v>#NUM!</v>
      </c>
      <c r="G118" s="13" t="str">
        <f>IFERROR(Table3[[#This Row],[Income]]-Table3[[#This Row],[Expense]],"")</f>
        <v/>
      </c>
      <c r="H118" s="13" t="e">
        <f xml:space="preserve"> IF(LEN(Table3[[#This Row],[Date]])=0,"",MonthlyBudget)</f>
        <v>#NUM!</v>
      </c>
      <c r="I118" s="14" t="e">
        <f>IF(LEN(Table3[[#This Row],[Date]])=0,"",SUM(G118:$G$123))</f>
        <v>#NUM!</v>
      </c>
      <c r="J118" s="14" t="e">
        <f>IF(LEN(Table3[[#This Row],[Date]])=0,"",Table3[[#This Row],[Cumulative Savings]]+Starting_Worth)</f>
        <v>#NUM!</v>
      </c>
    </row>
    <row r="119" spans="2:10" hidden="1" x14ac:dyDescent="0.25">
      <c r="B119" s="11" t="e">
        <f>IF(EOMONTH(MAX(Tbl_Transactions[Date]),ROW($B$4)-ROW($B119))&lt;MIN(Tbl_Transactions[Date]),"",EOMONTH(MAX(Tbl_Transactions[Date]),ROW($B$4)-ROW($B119)))</f>
        <v>#NUM!</v>
      </c>
      <c r="C119" s="12" t="str">
        <f>IFERROR(YEAR(Table3[[#This Row],[Date]]),"")</f>
        <v/>
      </c>
      <c r="D119" s="12" t="str">
        <f>IFERROR(TEXT(Table3[[#This Row],[Date]],"mmm"),"")</f>
        <v/>
      </c>
      <c r="E119" s="13" t="e">
        <f>IF(LEN(B119)=0,"",SUMIFS(Tbl_Transactions[Amount],Tbl_Transactions[Type],"Income",Tbl_Transactions[Date],"&lt;="&amp;Monthly_Summary_Table!$B119,Tbl_Transactions[Date],"&gt;"&amp;EOMONTH(Monthly_Summary_Table!$B119,-1)))</f>
        <v>#NUM!</v>
      </c>
      <c r="F119" s="13" t="e">
        <f>IF(LEN(B119)=0,"",SUMIFS(Tbl_Transactions[Amount],Tbl_Transactions[Type],"Expense",Tbl_Transactions[Date],"&lt;="&amp;Monthly_Summary_Table!$B119,Tbl_Transactions[Date],"&gt;"&amp;EOMONTH(Monthly_Summary_Table!$B119,-1)))</f>
        <v>#NUM!</v>
      </c>
      <c r="G119" s="13" t="str">
        <f>IFERROR(Table3[[#This Row],[Income]]-Table3[[#This Row],[Expense]],"")</f>
        <v/>
      </c>
      <c r="H119" s="13" t="e">
        <f xml:space="preserve"> IF(LEN(Table3[[#This Row],[Date]])=0,"",MonthlyBudget)</f>
        <v>#NUM!</v>
      </c>
      <c r="I119" s="14" t="e">
        <f>IF(LEN(Table3[[#This Row],[Date]])=0,"",SUM(G119:$G$123))</f>
        <v>#NUM!</v>
      </c>
      <c r="J119" s="14" t="e">
        <f>IF(LEN(Table3[[#This Row],[Date]])=0,"",Table3[[#This Row],[Cumulative Savings]]+Starting_Worth)</f>
        <v>#NUM!</v>
      </c>
    </row>
    <row r="120" spans="2:10" hidden="1" x14ac:dyDescent="0.25">
      <c r="B120" s="11" t="e">
        <f>IF(EOMONTH(MAX(Tbl_Transactions[Date]),ROW($B$4)-ROW($B120))&lt;MIN(Tbl_Transactions[Date]),"",EOMONTH(MAX(Tbl_Transactions[Date]),ROW($B$4)-ROW($B120)))</f>
        <v>#NUM!</v>
      </c>
      <c r="C120" s="12" t="str">
        <f>IFERROR(YEAR(Table3[[#This Row],[Date]]),"")</f>
        <v/>
      </c>
      <c r="D120" s="12" t="str">
        <f>IFERROR(TEXT(Table3[[#This Row],[Date]],"mmm"),"")</f>
        <v/>
      </c>
      <c r="E120" s="13" t="e">
        <f>IF(LEN(B120)=0,"",SUMIFS(Tbl_Transactions[Amount],Tbl_Transactions[Type],"Income",Tbl_Transactions[Date],"&lt;="&amp;Monthly_Summary_Table!$B120,Tbl_Transactions[Date],"&gt;"&amp;EOMONTH(Monthly_Summary_Table!$B120,-1)))</f>
        <v>#NUM!</v>
      </c>
      <c r="F120" s="13" t="e">
        <f>IF(LEN(B120)=0,"",SUMIFS(Tbl_Transactions[Amount],Tbl_Transactions[Type],"Expense",Tbl_Transactions[Date],"&lt;="&amp;Monthly_Summary_Table!$B120,Tbl_Transactions[Date],"&gt;"&amp;EOMONTH(Monthly_Summary_Table!$B120,-1)))</f>
        <v>#NUM!</v>
      </c>
      <c r="G120" s="13" t="str">
        <f>IFERROR(Table3[[#This Row],[Income]]-Table3[[#This Row],[Expense]],"")</f>
        <v/>
      </c>
      <c r="H120" s="13" t="e">
        <f xml:space="preserve"> IF(LEN(Table3[[#This Row],[Date]])=0,"",MonthlyBudget)</f>
        <v>#NUM!</v>
      </c>
      <c r="I120" s="14" t="e">
        <f>IF(LEN(Table3[[#This Row],[Date]])=0,"",SUM(G120:$G$123))</f>
        <v>#NUM!</v>
      </c>
      <c r="J120" s="14" t="e">
        <f>IF(LEN(Table3[[#This Row],[Date]])=0,"",Table3[[#This Row],[Cumulative Savings]]+Starting_Worth)</f>
        <v>#NUM!</v>
      </c>
    </row>
    <row r="121" spans="2:10" hidden="1" x14ac:dyDescent="0.25">
      <c r="B121" s="11" t="e">
        <f>IF(EOMONTH(MAX(Tbl_Transactions[Date]),ROW($B$4)-ROW($B121))&lt;MIN(Tbl_Transactions[Date]),"",EOMONTH(MAX(Tbl_Transactions[Date]),ROW($B$4)-ROW($B121)))</f>
        <v>#NUM!</v>
      </c>
      <c r="C121" s="12" t="str">
        <f>IFERROR(YEAR(Table3[[#This Row],[Date]]),"")</f>
        <v/>
      </c>
      <c r="D121" s="12" t="str">
        <f>IFERROR(TEXT(Table3[[#This Row],[Date]],"mmm"),"")</f>
        <v/>
      </c>
      <c r="E121" s="13" t="e">
        <f>IF(LEN(B121)=0,"",SUMIFS(Tbl_Transactions[Amount],Tbl_Transactions[Type],"Income",Tbl_Transactions[Date],"&lt;="&amp;Monthly_Summary_Table!$B121,Tbl_Transactions[Date],"&gt;"&amp;EOMONTH(Monthly_Summary_Table!$B121,-1)))</f>
        <v>#NUM!</v>
      </c>
      <c r="F121" s="13" t="e">
        <f>IF(LEN(B121)=0,"",SUMIFS(Tbl_Transactions[Amount],Tbl_Transactions[Type],"Expense",Tbl_Transactions[Date],"&lt;="&amp;Monthly_Summary_Table!$B121,Tbl_Transactions[Date],"&gt;"&amp;EOMONTH(Monthly_Summary_Table!$B121,-1)))</f>
        <v>#NUM!</v>
      </c>
      <c r="G121" s="13" t="str">
        <f>IFERROR(Table3[[#This Row],[Income]]-Table3[[#This Row],[Expense]],"")</f>
        <v/>
      </c>
      <c r="H121" s="13" t="e">
        <f xml:space="preserve"> IF(LEN(Table3[[#This Row],[Date]])=0,"",MonthlyBudget)</f>
        <v>#NUM!</v>
      </c>
      <c r="I121" s="14" t="e">
        <f>IF(LEN(Table3[[#This Row],[Date]])=0,"",SUM(G121:$G$123))</f>
        <v>#NUM!</v>
      </c>
      <c r="J121" s="14" t="e">
        <f>IF(LEN(Table3[[#This Row],[Date]])=0,"",Table3[[#This Row],[Cumulative Savings]]+Starting_Worth)</f>
        <v>#NUM!</v>
      </c>
    </row>
    <row r="122" spans="2:10" hidden="1" x14ac:dyDescent="0.25">
      <c r="B122" s="11" t="e">
        <f>IF(EOMONTH(MAX(Tbl_Transactions[Date]),ROW($B$4)-ROW($B122))&lt;MIN(Tbl_Transactions[Date]),"",EOMONTH(MAX(Tbl_Transactions[Date]),ROW($B$4)-ROW($B122)))</f>
        <v>#NUM!</v>
      </c>
      <c r="C122" s="12" t="str">
        <f>IFERROR(YEAR(Table3[[#This Row],[Date]]),"")</f>
        <v/>
      </c>
      <c r="D122" s="12" t="str">
        <f>IFERROR(TEXT(Table3[[#This Row],[Date]],"mmm"),"")</f>
        <v/>
      </c>
      <c r="E122" s="13" t="e">
        <f>IF(LEN(B122)=0,"",SUMIFS(Tbl_Transactions[Amount],Tbl_Transactions[Type],"Income",Tbl_Transactions[Date],"&lt;="&amp;Monthly_Summary_Table!$B122,Tbl_Transactions[Date],"&gt;"&amp;EOMONTH(Monthly_Summary_Table!$B122,-1)))</f>
        <v>#NUM!</v>
      </c>
      <c r="F122" s="13" t="e">
        <f>IF(LEN(B122)=0,"",SUMIFS(Tbl_Transactions[Amount],Tbl_Transactions[Type],"Expense",Tbl_Transactions[Date],"&lt;="&amp;Monthly_Summary_Table!$B122,Tbl_Transactions[Date],"&gt;"&amp;EOMONTH(Monthly_Summary_Table!$B122,-1)))</f>
        <v>#NUM!</v>
      </c>
      <c r="G122" s="13" t="str">
        <f>IFERROR(Table3[[#This Row],[Income]]-Table3[[#This Row],[Expense]],"")</f>
        <v/>
      </c>
      <c r="H122" s="13" t="e">
        <f xml:space="preserve"> IF(LEN(Table3[[#This Row],[Date]])=0,"",MonthlyBudget)</f>
        <v>#NUM!</v>
      </c>
      <c r="I122" s="14" t="e">
        <f>IF(LEN(Table3[[#This Row],[Date]])=0,"",SUM(G122:$G$123))</f>
        <v>#NUM!</v>
      </c>
      <c r="J122" s="14" t="e">
        <f>IF(LEN(Table3[[#This Row],[Date]])=0,"",Table3[[#This Row],[Cumulative Savings]]+Starting_Worth)</f>
        <v>#NUM!</v>
      </c>
    </row>
    <row r="123" spans="2:10" hidden="1" x14ac:dyDescent="0.25">
      <c r="B123" s="11" t="e">
        <f>IF(EOMONTH(MAX(Tbl_Transactions[Date]),ROW($B$4)-ROW($B123))&lt;MIN(Tbl_Transactions[Date]),"",EOMONTH(MAX(Tbl_Transactions[Date]),ROW($B$4)-ROW($B123)))</f>
        <v>#NUM!</v>
      </c>
      <c r="C123" s="12" t="str">
        <f>IFERROR(YEAR(Table3[[#This Row],[Date]]),"")</f>
        <v/>
      </c>
      <c r="D123" s="12" t="str">
        <f>IFERROR(TEXT(Table3[[#This Row],[Date]],"mmm"),"")</f>
        <v/>
      </c>
      <c r="E123" s="13" t="e">
        <f>IF(LEN(B123)=0,"",SUMIFS(Tbl_Transactions[Amount],Tbl_Transactions[Type],"Income",Tbl_Transactions[Date],"&lt;="&amp;Monthly_Summary_Table!$B123,Tbl_Transactions[Date],"&gt;"&amp;EOMONTH(Monthly_Summary_Table!$B123,-1)))</f>
        <v>#NUM!</v>
      </c>
      <c r="F123" s="13" t="e">
        <f>IF(LEN(B123)=0,"",SUMIFS(Tbl_Transactions[Amount],Tbl_Transactions[Type],"Expense",Tbl_Transactions[Date],"&lt;="&amp;Monthly_Summary_Table!$B123,Tbl_Transactions[Date],"&gt;"&amp;EOMONTH(Monthly_Summary_Table!$B123,-1)))</f>
        <v>#NUM!</v>
      </c>
      <c r="G123" s="13" t="str">
        <f>IFERROR(Table3[[#This Row],[Income]]-Table3[[#This Row],[Expense]],"")</f>
        <v/>
      </c>
      <c r="H123" s="13" t="e">
        <f xml:space="preserve"> IF(LEN(Table3[[#This Row],[Date]])=0,"",MonthlyBudget)</f>
        <v>#NUM!</v>
      </c>
      <c r="I123" s="14" t="e">
        <f>IF(LEN(Table3[[#This Row],[Date]])=0,"",SUM(G123:$G$123))</f>
        <v>#NUM!</v>
      </c>
      <c r="J123" s="14" t="e">
        <f>IF(LEN(Table3[[#This Row],[Date]])=0,"",Table3[[#This Row],[Cumulative Savings]]+Starting_Worth)</f>
        <v>#NUM!</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3"/>
  <sheetViews>
    <sheetView zoomScaleNormal="100" workbookViewId="0">
      <selection activeCell="W7" sqref="W7"/>
    </sheetView>
  </sheetViews>
  <sheetFormatPr defaultRowHeight="15" x14ac:dyDescent="0.25"/>
  <cols>
    <col min="1" max="1" width="13.140625" customWidth="1"/>
    <col min="2" max="2" width="17.85546875" customWidth="1"/>
    <col min="4" max="8" width="1.7109375" customWidth="1"/>
    <col min="10" max="10" width="13.140625" customWidth="1"/>
    <col min="11" max="11" width="17.85546875" customWidth="1"/>
    <col min="13" max="19" width="1.7109375" customWidth="1"/>
    <col min="20" max="20" width="8.42578125" customWidth="1"/>
    <col min="21" max="22" width="9.140625" hidden="1" customWidth="1"/>
    <col min="23" max="23" width="13.140625" customWidth="1"/>
    <col min="24" max="25" width="14.85546875" customWidth="1"/>
    <col min="26" max="31" width="1.7109375" customWidth="1"/>
    <col min="33" max="33" width="13.140625" customWidth="1"/>
    <col min="34" max="34" width="17.85546875" customWidth="1"/>
    <col min="35" max="35" width="16.140625" customWidth="1"/>
  </cols>
  <sheetData>
    <row r="1" spans="1:34" x14ac:dyDescent="0.25">
      <c r="A1" s="2" t="s">
        <v>3</v>
      </c>
      <c r="B1" t="s">
        <v>92</v>
      </c>
      <c r="AG1" s="2" t="s">
        <v>3</v>
      </c>
      <c r="AH1" t="s">
        <v>92</v>
      </c>
    </row>
    <row r="2" spans="1:34" x14ac:dyDescent="0.25">
      <c r="A2" s="2" t="s">
        <v>0</v>
      </c>
      <c r="B2" s="7" t="s">
        <v>93</v>
      </c>
      <c r="J2" s="2" t="s">
        <v>3</v>
      </c>
      <c r="K2" t="s">
        <v>92</v>
      </c>
      <c r="AG2" s="2" t="s">
        <v>4</v>
      </c>
      <c r="AH2" t="s">
        <v>14</v>
      </c>
    </row>
    <row r="3" spans="1:34" x14ac:dyDescent="0.25">
      <c r="W3" s="2" t="s">
        <v>4</v>
      </c>
      <c r="X3" t="s">
        <v>14</v>
      </c>
    </row>
    <row r="4" spans="1:34" x14ac:dyDescent="0.25">
      <c r="A4" s="2" t="s">
        <v>12</v>
      </c>
      <c r="B4" t="s">
        <v>11</v>
      </c>
      <c r="J4" s="2" t="s">
        <v>12</v>
      </c>
      <c r="K4" t="s">
        <v>11</v>
      </c>
      <c r="W4" s="2" t="s">
        <v>5</v>
      </c>
      <c r="X4" t="s">
        <v>14</v>
      </c>
      <c r="AG4" s="2" t="s">
        <v>12</v>
      </c>
      <c r="AH4" t="s">
        <v>11</v>
      </c>
    </row>
    <row r="5" spans="1:34" x14ac:dyDescent="0.25">
      <c r="A5" s="3" t="s">
        <v>13</v>
      </c>
      <c r="B5" s="5"/>
      <c r="J5" s="3" t="s">
        <v>13</v>
      </c>
      <c r="K5" s="5"/>
      <c r="W5" s="2" t="s">
        <v>3</v>
      </c>
      <c r="X5" t="s">
        <v>93</v>
      </c>
      <c r="AG5" s="3" t="s">
        <v>13</v>
      </c>
      <c r="AH5" s="5"/>
    </row>
    <row r="6" spans="1:34" x14ac:dyDescent="0.25">
      <c r="Q6" s="4"/>
      <c r="R6" s="4"/>
      <c r="S6" s="4"/>
    </row>
    <row r="7" spans="1:34" x14ac:dyDescent="0.25">
      <c r="Q7" s="4"/>
      <c r="R7" s="4"/>
      <c r="S7" s="4"/>
      <c r="W7" s="2" t="s">
        <v>12</v>
      </c>
      <c r="X7" t="s">
        <v>11</v>
      </c>
    </row>
    <row r="8" spans="1:34" x14ac:dyDescent="0.25">
      <c r="Q8" s="4"/>
      <c r="R8" s="4"/>
      <c r="S8" s="4"/>
      <c r="W8" s="161" t="s">
        <v>93</v>
      </c>
      <c r="X8" s="5"/>
    </row>
    <row r="9" spans="1:34" x14ac:dyDescent="0.25">
      <c r="Q9" s="4"/>
      <c r="R9" s="4"/>
      <c r="S9" s="4"/>
      <c r="W9" s="161" t="s">
        <v>13</v>
      </c>
      <c r="X9" s="5"/>
    </row>
    <row r="10" spans="1:34" x14ac:dyDescent="0.25">
      <c r="Q10" s="4"/>
      <c r="R10" s="4"/>
      <c r="S10" s="4"/>
    </row>
    <row r="11" spans="1:34" x14ac:dyDescent="0.25">
      <c r="Q11" s="4"/>
      <c r="R11" s="4"/>
      <c r="S11" s="4"/>
    </row>
    <row r="123" ht="31.5" customHeight="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14</vt:i4>
      </vt:variant>
    </vt:vector>
  </HeadingPairs>
  <TitlesOfParts>
    <vt:vector size="19" baseType="lpstr">
      <vt:lpstr>Settings</vt:lpstr>
      <vt:lpstr>Transactions</vt:lpstr>
      <vt:lpstr>Report</vt:lpstr>
      <vt:lpstr>Monthly_Summary_Table</vt:lpstr>
      <vt:lpstr>pivot_tables</vt:lpstr>
      <vt:lpstr>BankAccounts</vt:lpstr>
      <vt:lpstr>CategoriesBudget</vt:lpstr>
      <vt:lpstr>CreditCardAccounts</vt:lpstr>
      <vt:lpstr>Expense_Budgets</vt:lpstr>
      <vt:lpstr>ExpenseCategories</vt:lpstr>
      <vt:lpstr>I_BankAccounts</vt:lpstr>
      <vt:lpstr>I_CreditAccounts</vt:lpstr>
      <vt:lpstr>IncomeCategories</vt:lpstr>
      <vt:lpstr>MonthlyBudget</vt:lpstr>
      <vt:lpstr>Report!Print_Area</vt:lpstr>
      <vt:lpstr>Settings!Print_Area</vt:lpstr>
      <vt:lpstr>Starting_Worth</vt:lpstr>
      <vt:lpstr>SubCategories</vt:lpstr>
      <vt:lpstr>TransferCategories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Finance Manager</dc:title>
  <dc:creator>indzara</dc:creator>
  <cp:lastModifiedBy>indzara</cp:lastModifiedBy>
  <cp:lastPrinted>2013-05-08T22:17:53Z</cp:lastPrinted>
  <dcterms:created xsi:type="dcterms:W3CDTF">2013-05-03T16:38:52Z</dcterms:created>
  <dcterms:modified xsi:type="dcterms:W3CDTF">2013-05-12T07:01:03Z</dcterms:modified>
</cp:coreProperties>
</file>